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735"/>
  </bookViews>
  <sheets>
    <sheet name="P&amp;L AC 1718" sheetId="12" r:id="rId1"/>
    <sheet name="BSheet 1718" sheetId="13" r:id="rId2"/>
    <sheet name="Bank Recs 1718" sheetId="7" r:id="rId3"/>
    <sheet name="Income" sheetId="1" r:id="rId4"/>
    <sheet name="Expenditure" sheetId="4" r:id="rId5"/>
    <sheet name="Creditors" sheetId="2" r:id="rId6"/>
    <sheet name="Control" sheetId="3" r:id="rId7"/>
    <sheet name="P&amp;L AC" sheetId="5" r:id="rId8"/>
    <sheet name="BSheet" sheetId="6" r:id="rId9"/>
    <sheet name="Debtors" sheetId="8" r:id="rId10"/>
    <sheet name="Members" sheetId="9" r:id="rId11"/>
    <sheet name="Subscriptions" sheetId="10" r:id="rId12"/>
    <sheet name="Forecast" sheetId="11" r:id="rId13"/>
  </sheets>
  <definedNames>
    <definedName name="_xlnm._FilterDatabase" localSheetId="4" hidden="1">Expenditure!$A$1:$P$202</definedName>
    <definedName name="_xlnm._FilterDatabase" localSheetId="3" hidden="1">Income!$A$1:$S$240</definedName>
    <definedName name="_xlnm._FilterDatabase" localSheetId="10" hidden="1">Members!$A$1:$S$87</definedName>
    <definedName name="_xlnm._FilterDatabase" localSheetId="11" hidden="1">Subscriptions!$A$1:$O$50</definedName>
    <definedName name="Yearn" localSheetId="11">Control!$B$6</definedName>
    <definedName name="Yearn">Control!$B$6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N152" i="4" l="1"/>
  <c r="M152" i="4"/>
  <c r="L152" i="4"/>
  <c r="K152" i="4"/>
  <c r="J152" i="4"/>
  <c r="I152" i="4"/>
  <c r="H152" i="4"/>
  <c r="G152" i="4"/>
  <c r="D3" i="1"/>
  <c r="C36" i="12"/>
  <c r="C35" i="12"/>
  <c r="G36" i="12"/>
  <c r="G35" i="12"/>
  <c r="C32" i="12"/>
  <c r="G32" i="12"/>
  <c r="H33" i="12" s="1"/>
  <c r="C29" i="12"/>
  <c r="G29" i="12"/>
  <c r="H30" i="12" s="1"/>
  <c r="C26" i="12"/>
  <c r="C25" i="12"/>
  <c r="C24" i="12"/>
  <c r="G26" i="12"/>
  <c r="G25" i="12"/>
  <c r="G24" i="12"/>
  <c r="C21" i="12"/>
  <c r="C20" i="12"/>
  <c r="G21" i="12"/>
  <c r="G20" i="12"/>
  <c r="C15" i="12"/>
  <c r="G15" i="12"/>
  <c r="C12" i="12"/>
  <c r="G12" i="12"/>
  <c r="Q236" i="1"/>
  <c r="C14" i="12"/>
  <c r="G14" i="12"/>
  <c r="P236" i="1"/>
  <c r="O236" i="1"/>
  <c r="N236" i="1"/>
  <c r="M236" i="1"/>
  <c r="I236" i="1"/>
  <c r="H236" i="1"/>
  <c r="G236" i="1"/>
  <c r="C13" i="12"/>
  <c r="G13" i="12"/>
  <c r="C11" i="12"/>
  <c r="G11" i="12"/>
  <c r="H22" i="12" l="1"/>
  <c r="H16" i="12"/>
  <c r="H27" i="12"/>
  <c r="H37" i="12"/>
  <c r="D27" i="12"/>
  <c r="I27" i="13"/>
  <c r="I19" i="13"/>
  <c r="E27" i="13"/>
  <c r="D25" i="13"/>
  <c r="D21" i="13"/>
  <c r="B21" i="13"/>
  <c r="D17" i="13"/>
  <c r="E19" i="13" s="1"/>
  <c r="B8" i="13"/>
  <c r="B123" i="12"/>
  <c r="B121" i="12"/>
  <c r="B120" i="12"/>
  <c r="B119" i="12"/>
  <c r="B118" i="12"/>
  <c r="B117" i="12"/>
  <c r="B116" i="12"/>
  <c r="B115" i="12"/>
  <c r="B113" i="12"/>
  <c r="B112" i="12"/>
  <c r="B111" i="12"/>
  <c r="B110" i="12"/>
  <c r="B109" i="12"/>
  <c r="C95" i="12"/>
  <c r="D96" i="12" s="1"/>
  <c r="B95" i="12"/>
  <c r="C94" i="12"/>
  <c r="B94" i="12"/>
  <c r="C91" i="12"/>
  <c r="B91" i="12"/>
  <c r="B90" i="12"/>
  <c r="E83" i="12"/>
  <c r="A81" i="12"/>
  <c r="A51" i="12"/>
  <c r="C123" i="12"/>
  <c r="B36" i="12"/>
  <c r="C122" i="12"/>
  <c r="D33" i="12"/>
  <c r="B32" i="12"/>
  <c r="C120" i="12"/>
  <c r="B29" i="12"/>
  <c r="C119" i="12"/>
  <c r="B26" i="12"/>
  <c r="C118" i="12"/>
  <c r="B25" i="12"/>
  <c r="C117" i="12"/>
  <c r="B24" i="12"/>
  <c r="C116" i="12"/>
  <c r="B21" i="12"/>
  <c r="C115" i="12"/>
  <c r="B20" i="12"/>
  <c r="B15" i="12"/>
  <c r="B14" i="12"/>
  <c r="C111" i="12"/>
  <c r="B13" i="12"/>
  <c r="B12" i="12"/>
  <c r="B11" i="12"/>
  <c r="K236" i="1"/>
  <c r="J236" i="1"/>
  <c r="E236" i="1"/>
  <c r="W19" i="7"/>
  <c r="V19" i="7"/>
  <c r="I39" i="12" l="1"/>
  <c r="C109" i="12"/>
  <c r="D22" i="12"/>
  <c r="D37" i="12"/>
  <c r="C121" i="12"/>
  <c r="A121" i="12" s="1"/>
  <c r="D30" i="12"/>
  <c r="K154" i="1"/>
  <c r="J154" i="1"/>
  <c r="C8" i="12" l="1"/>
  <c r="D9" i="12" s="1"/>
  <c r="K240" i="1"/>
  <c r="G7" i="12"/>
  <c r="H9" i="12" s="1"/>
  <c r="I18" i="12" s="1"/>
  <c r="I41" i="12" s="1"/>
  <c r="H33" i="13" s="1"/>
  <c r="I35" i="13" s="1"/>
  <c r="D32" i="13" s="1"/>
  <c r="J240" i="1"/>
  <c r="A120" i="12"/>
  <c r="A116" i="12"/>
  <c r="A122" i="12"/>
  <c r="A119" i="12"/>
  <c r="E39" i="12"/>
  <c r="A118" i="12"/>
  <c r="A117" i="12"/>
  <c r="A115" i="12"/>
  <c r="A123" i="12"/>
  <c r="L42" i="11"/>
  <c r="H42" i="11"/>
  <c r="L38" i="11"/>
  <c r="H38" i="11"/>
  <c r="L35" i="11"/>
  <c r="H35" i="11"/>
  <c r="L31" i="11"/>
  <c r="H31" i="11"/>
  <c r="I44" i="11" s="1"/>
  <c r="L26" i="11"/>
  <c r="M44" i="11" s="1"/>
  <c r="H26" i="11"/>
  <c r="L20" i="11"/>
  <c r="H20" i="11"/>
  <c r="L13" i="11"/>
  <c r="M22" i="11" s="1"/>
  <c r="M46" i="11" s="1"/>
  <c r="H13" i="11"/>
  <c r="I22" i="11" s="1"/>
  <c r="L83" i="10"/>
  <c r="L82" i="10"/>
  <c r="L80" i="10"/>
  <c r="L72" i="10"/>
  <c r="L71" i="10"/>
  <c r="L69" i="10"/>
  <c r="L67" i="10"/>
  <c r="L65" i="10"/>
  <c r="L63" i="10"/>
  <c r="L60" i="10"/>
  <c r="L59" i="10"/>
  <c r="L56" i="10"/>
  <c r="L55" i="10"/>
  <c r="L49" i="10"/>
  <c r="L43" i="10"/>
  <c r="L42" i="10"/>
  <c r="L40" i="10"/>
  <c r="L36" i="10"/>
  <c r="L34" i="10"/>
  <c r="L33" i="10"/>
  <c r="M32" i="10"/>
  <c r="L32" i="10"/>
  <c r="L31" i="10"/>
  <c r="L27" i="10"/>
  <c r="L25" i="10"/>
  <c r="L21" i="10"/>
  <c r="L20" i="10"/>
  <c r="L15" i="10"/>
  <c r="L12" i="10"/>
  <c r="L11" i="10"/>
  <c r="L10" i="10"/>
  <c r="L6" i="10"/>
  <c r="L4" i="10"/>
  <c r="L3" i="10"/>
  <c r="M86" i="9"/>
  <c r="L86" i="9"/>
  <c r="K86" i="9"/>
  <c r="J85" i="9"/>
  <c r="J86" i="9" s="1"/>
  <c r="H83" i="9"/>
  <c r="H81" i="9"/>
  <c r="H82" i="9" s="1"/>
  <c r="H78" i="9"/>
  <c r="S77" i="9"/>
  <c r="S75" i="9"/>
  <c r="H75" i="9"/>
  <c r="S74" i="9"/>
  <c r="H74" i="9"/>
  <c r="S73" i="9"/>
  <c r="H71" i="9"/>
  <c r="S70" i="9"/>
  <c r="S68" i="9"/>
  <c r="S67" i="9"/>
  <c r="H67" i="9"/>
  <c r="S66" i="9"/>
  <c r="H65" i="9"/>
  <c r="S62" i="9"/>
  <c r="H62" i="9"/>
  <c r="S61" i="9"/>
  <c r="H61" i="9"/>
  <c r="S60" i="9"/>
  <c r="H59" i="9"/>
  <c r="H60" i="9" s="1"/>
  <c r="S56" i="9"/>
  <c r="H56" i="9"/>
  <c r="S54" i="9"/>
  <c r="H51" i="9"/>
  <c r="S50" i="9"/>
  <c r="H47" i="9"/>
  <c r="S45" i="9"/>
  <c r="H42" i="9"/>
  <c r="S39" i="9"/>
  <c r="S34" i="9"/>
  <c r="H34" i="9"/>
  <c r="H35" i="9" s="1"/>
  <c r="S33" i="9"/>
  <c r="S32" i="9"/>
  <c r="H32" i="9"/>
  <c r="H33" i="9" s="1"/>
  <c r="S31" i="9"/>
  <c r="H31" i="9"/>
  <c r="S28" i="9"/>
  <c r="S25" i="9"/>
  <c r="H25" i="9"/>
  <c r="S24" i="9"/>
  <c r="S23" i="9"/>
  <c r="S21" i="9"/>
  <c r="S19" i="9"/>
  <c r="S18" i="9"/>
  <c r="S17" i="9"/>
  <c r="H17" i="9"/>
  <c r="S16" i="9"/>
  <c r="S11" i="9"/>
  <c r="S9" i="9"/>
  <c r="S8" i="9"/>
  <c r="S7" i="9"/>
  <c r="S4" i="9"/>
  <c r="L4" i="9"/>
  <c r="E38" i="8"/>
  <c r="D38" i="8"/>
  <c r="D17" i="6" s="1"/>
  <c r="E19" i="6" s="1"/>
  <c r="C38" i="8"/>
  <c r="D23" i="8"/>
  <c r="A21" i="8"/>
  <c r="D18" i="8"/>
  <c r="C4" i="8"/>
  <c r="C18" i="8" s="1"/>
  <c r="D3" i="8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J33" i="7"/>
  <c r="I33" i="7"/>
  <c r="H33" i="7"/>
  <c r="G33" i="7"/>
  <c r="F33" i="7"/>
  <c r="E33" i="7"/>
  <c r="D33" i="7"/>
  <c r="C33" i="7"/>
  <c r="B33" i="7"/>
  <c r="J32" i="7"/>
  <c r="I32" i="7"/>
  <c r="H32" i="7"/>
  <c r="G32" i="7"/>
  <c r="F32" i="7"/>
  <c r="E32" i="7"/>
  <c r="D32" i="7"/>
  <c r="C32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B10" i="7"/>
  <c r="C5" i="7"/>
  <c r="I36" i="6"/>
  <c r="D32" i="6"/>
  <c r="B24" i="6"/>
  <c r="B23" i="6"/>
  <c r="B21" i="6"/>
  <c r="D13" i="6"/>
  <c r="B8" i="6"/>
  <c r="G5" i="6"/>
  <c r="C5" i="6"/>
  <c r="B123" i="5"/>
  <c r="B121" i="5"/>
  <c r="B120" i="5"/>
  <c r="B119" i="5"/>
  <c r="B118" i="5"/>
  <c r="B117" i="5"/>
  <c r="B116" i="5"/>
  <c r="B115" i="5"/>
  <c r="B113" i="5"/>
  <c r="B112" i="5"/>
  <c r="B111" i="5"/>
  <c r="B110" i="5"/>
  <c r="B109" i="5"/>
  <c r="B95" i="5"/>
  <c r="B94" i="5"/>
  <c r="B91" i="5"/>
  <c r="B90" i="5"/>
  <c r="E83" i="5"/>
  <c r="A81" i="5"/>
  <c r="E53" i="5"/>
  <c r="A53" i="5"/>
  <c r="A51" i="5"/>
  <c r="B36" i="5"/>
  <c r="B32" i="5"/>
  <c r="B29" i="5"/>
  <c r="B26" i="5"/>
  <c r="B25" i="5"/>
  <c r="B24" i="5"/>
  <c r="B21" i="5"/>
  <c r="B20" i="5"/>
  <c r="B15" i="5"/>
  <c r="B14" i="5"/>
  <c r="B13" i="5"/>
  <c r="B12" i="5"/>
  <c r="B11" i="5"/>
  <c r="B8" i="5"/>
  <c r="B7" i="5"/>
  <c r="B6" i="5"/>
  <c r="G3" i="5"/>
  <c r="C3" i="5"/>
  <c r="Q204" i="4"/>
  <c r="Q203" i="4"/>
  <c r="N202" i="4"/>
  <c r="N206" i="4" s="1"/>
  <c r="M202" i="4"/>
  <c r="M206" i="4" s="1"/>
  <c r="C35" i="5" s="1"/>
  <c r="L202" i="4"/>
  <c r="L206" i="4" s="1"/>
  <c r="B56" i="7" s="1"/>
  <c r="K202" i="4"/>
  <c r="K206" i="4" s="1"/>
  <c r="J202" i="4"/>
  <c r="J206" i="4" s="1"/>
  <c r="C29" i="5" s="1"/>
  <c r="C120" i="5" s="1"/>
  <c r="I202" i="4"/>
  <c r="I206" i="4" s="1"/>
  <c r="C26" i="5" s="1"/>
  <c r="C119" i="5" s="1"/>
  <c r="H202" i="4"/>
  <c r="H206" i="4" s="1"/>
  <c r="C25" i="5" s="1"/>
  <c r="C118" i="5" s="1"/>
  <c r="G202" i="4"/>
  <c r="G206" i="4" s="1"/>
  <c r="C24" i="5" s="1"/>
  <c r="F202" i="4"/>
  <c r="E202" i="4"/>
  <c r="D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F152" i="4"/>
  <c r="E152" i="4"/>
  <c r="Q117" i="4"/>
  <c r="Q116" i="4"/>
  <c r="Q115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D23" i="4"/>
  <c r="Q23" i="4" s="1"/>
  <c r="D22" i="4"/>
  <c r="D21" i="4"/>
  <c r="D18" i="4"/>
  <c r="Q18" i="4" s="1"/>
  <c r="D17" i="4"/>
  <c r="Q17" i="4" s="1"/>
  <c r="D16" i="4"/>
  <c r="Q16" i="4" s="1"/>
  <c r="D15" i="4"/>
  <c r="Q15" i="4" s="1"/>
  <c r="D14" i="4"/>
  <c r="Q14" i="4" s="1"/>
  <c r="D13" i="4"/>
  <c r="Q13" i="4" s="1"/>
  <c r="D12" i="4"/>
  <c r="Q12" i="4" s="1"/>
  <c r="D11" i="4"/>
  <c r="Q11" i="4" s="1"/>
  <c r="D10" i="4"/>
  <c r="Q10" i="4" s="1"/>
  <c r="D9" i="4"/>
  <c r="Q9" i="4" s="1"/>
  <c r="D8" i="4"/>
  <c r="Q8" i="4" s="1"/>
  <c r="D7" i="4"/>
  <c r="Q7" i="4" s="1"/>
  <c r="D6" i="4"/>
  <c r="Q6" i="4" s="1"/>
  <c r="D5" i="4"/>
  <c r="Q5" i="4" s="1"/>
  <c r="D4" i="4"/>
  <c r="Q4" i="4" s="1"/>
  <c r="D3" i="4"/>
  <c r="Q3" i="4" s="1"/>
  <c r="F68" i="2"/>
  <c r="E68" i="2"/>
  <c r="D68" i="2"/>
  <c r="C94" i="5" s="1"/>
  <c r="D96" i="5" s="1"/>
  <c r="G53" i="2"/>
  <c r="F53" i="2"/>
  <c r="A51" i="2"/>
  <c r="F49" i="2"/>
  <c r="E49" i="2"/>
  <c r="D25" i="6" s="1"/>
  <c r="D49" i="2"/>
  <c r="G35" i="2"/>
  <c r="F35" i="2"/>
  <c r="N31" i="2"/>
  <c r="M31" i="2"/>
  <c r="L31" i="2"/>
  <c r="K31" i="2"/>
  <c r="J31" i="2"/>
  <c r="I31" i="2"/>
  <c r="H31" i="2"/>
  <c r="D21" i="6" s="1"/>
  <c r="G31" i="2"/>
  <c r="D26" i="6" s="1"/>
  <c r="F31" i="2"/>
  <c r="E31" i="2"/>
  <c r="D31" i="2"/>
  <c r="A17" i="2"/>
  <c r="N15" i="2"/>
  <c r="M15" i="2"/>
  <c r="L15" i="2"/>
  <c r="K15" i="2"/>
  <c r="J15" i="2"/>
  <c r="I15" i="2"/>
  <c r="H15" i="2"/>
  <c r="G15" i="2"/>
  <c r="F15" i="2"/>
  <c r="E15" i="2"/>
  <c r="D15" i="2"/>
  <c r="C95" i="5" s="1"/>
  <c r="O237" i="1"/>
  <c r="N237" i="1"/>
  <c r="H237" i="1"/>
  <c r="G237" i="1"/>
  <c r="Q237" i="1"/>
  <c r="P237" i="1"/>
  <c r="M237" i="1"/>
  <c r="L236" i="1"/>
  <c r="L237" i="1" s="1"/>
  <c r="F236" i="1"/>
  <c r="F237" i="1" s="1"/>
  <c r="E23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D181" i="1"/>
  <c r="T181" i="1" s="1"/>
  <c r="D180" i="1"/>
  <c r="T180" i="1" s="1"/>
  <c r="D179" i="1"/>
  <c r="T179" i="1" s="1"/>
  <c r="D178" i="1"/>
  <c r="T178" i="1" s="1"/>
  <c r="D177" i="1"/>
  <c r="T177" i="1" s="1"/>
  <c r="D176" i="1"/>
  <c r="T176" i="1" s="1"/>
  <c r="D175" i="1"/>
  <c r="T175" i="1" s="1"/>
  <c r="D174" i="1"/>
  <c r="T174" i="1" s="1"/>
  <c r="D173" i="1"/>
  <c r="T173" i="1" s="1"/>
  <c r="D172" i="1"/>
  <c r="T172" i="1" s="1"/>
  <c r="D171" i="1"/>
  <c r="T171" i="1" s="1"/>
  <c r="D170" i="1"/>
  <c r="T170" i="1" s="1"/>
  <c r="D169" i="1"/>
  <c r="T169" i="1" s="1"/>
  <c r="D168" i="1"/>
  <c r="T168" i="1" s="1"/>
  <c r="D167" i="1"/>
  <c r="T167" i="1" s="1"/>
  <c r="D166" i="1"/>
  <c r="T166" i="1" s="1"/>
  <c r="I165" i="1"/>
  <c r="H165" i="1"/>
  <c r="G165" i="1"/>
  <c r="F165" i="1"/>
  <c r="E165" i="1"/>
  <c r="Q154" i="1"/>
  <c r="Q240" i="1" s="1"/>
  <c r="P154" i="1"/>
  <c r="P240" i="1" s="1"/>
  <c r="B55" i="7" s="1"/>
  <c r="O154" i="1"/>
  <c r="O240" i="1" s="1"/>
  <c r="N154" i="1"/>
  <c r="N155" i="1" s="1"/>
  <c r="M154" i="1"/>
  <c r="M155" i="1" s="1"/>
  <c r="L154" i="1"/>
  <c r="I154" i="1"/>
  <c r="D24" i="6" s="1"/>
  <c r="H154" i="1"/>
  <c r="H240" i="1" s="1"/>
  <c r="C7" i="5" s="1"/>
  <c r="G154" i="1"/>
  <c r="G240" i="1" s="1"/>
  <c r="C6" i="5" s="1"/>
  <c r="F154" i="1"/>
  <c r="E154" i="1"/>
  <c r="E155" i="1" s="1"/>
  <c r="T134" i="1"/>
  <c r="T133" i="1"/>
  <c r="T132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D43" i="1"/>
  <c r="T43" i="1" s="1"/>
  <c r="D42" i="1"/>
  <c r="T42" i="1" s="1"/>
  <c r="D41" i="1"/>
  <c r="T41" i="1" s="1"/>
  <c r="D40" i="1"/>
  <c r="T40" i="1" s="1"/>
  <c r="D39" i="1"/>
  <c r="T39" i="1" s="1"/>
  <c r="D38" i="1"/>
  <c r="T38" i="1" s="1"/>
  <c r="T37" i="1"/>
  <c r="D36" i="1"/>
  <c r="T36" i="1" s="1"/>
  <c r="D35" i="1"/>
  <c r="T35" i="1" s="1"/>
  <c r="D34" i="1"/>
  <c r="T34" i="1" s="1"/>
  <c r="D33" i="1"/>
  <c r="T33" i="1" s="1"/>
  <c r="D32" i="1"/>
  <c r="T32" i="1" s="1"/>
  <c r="D31" i="1"/>
  <c r="T31" i="1" s="1"/>
  <c r="D30" i="1"/>
  <c r="T30" i="1" s="1"/>
  <c r="D29" i="1"/>
  <c r="T29" i="1" s="1"/>
  <c r="D28" i="1"/>
  <c r="T28" i="1" s="1"/>
  <c r="D27" i="1"/>
  <c r="T27" i="1" s="1"/>
  <c r="D26" i="1"/>
  <c r="T26" i="1" s="1"/>
  <c r="D25" i="1"/>
  <c r="T25" i="1" s="1"/>
  <c r="D24" i="1"/>
  <c r="T24" i="1" s="1"/>
  <c r="D23" i="1"/>
  <c r="T23" i="1" s="1"/>
  <c r="D22" i="1"/>
  <c r="T22" i="1" s="1"/>
  <c r="D21" i="1"/>
  <c r="T21" i="1" s="1"/>
  <c r="D20" i="1"/>
  <c r="T20" i="1" s="1"/>
  <c r="D19" i="1"/>
  <c r="T19" i="1" s="1"/>
  <c r="D18" i="1"/>
  <c r="T18" i="1" s="1"/>
  <c r="D17" i="1"/>
  <c r="T17" i="1" s="1"/>
  <c r="D16" i="1"/>
  <c r="T16" i="1" s="1"/>
  <c r="D15" i="1"/>
  <c r="T15" i="1" s="1"/>
  <c r="D14" i="1"/>
  <c r="T14" i="1" s="1"/>
  <c r="D13" i="1"/>
  <c r="T13" i="1" s="1"/>
  <c r="D12" i="1"/>
  <c r="T12" i="1" s="1"/>
  <c r="D11" i="1"/>
  <c r="T11" i="1" s="1"/>
  <c r="D10" i="1"/>
  <c r="T10" i="1" s="1"/>
  <c r="D9" i="1"/>
  <c r="T9" i="1" s="1"/>
  <c r="D8" i="1"/>
  <c r="T8" i="1" s="1"/>
  <c r="D7" i="1"/>
  <c r="T7" i="1" s="1"/>
  <c r="D6" i="1"/>
  <c r="T6" i="1" s="1"/>
  <c r="D5" i="1"/>
  <c r="T5" i="1" s="1"/>
  <c r="D4" i="1"/>
  <c r="T4" i="1" s="1"/>
  <c r="T2" i="1"/>
  <c r="F206" i="4" l="1"/>
  <c r="C10" i="7"/>
  <c r="E206" i="4"/>
  <c r="C20" i="5" s="1"/>
  <c r="C115" i="5" s="1"/>
  <c r="Q202" i="4"/>
  <c r="B20" i="7"/>
  <c r="F240" i="1"/>
  <c r="B9" i="7"/>
  <c r="B11" i="7" s="1"/>
  <c r="C6" i="7" s="1"/>
  <c r="L240" i="1"/>
  <c r="C11" i="5" s="1"/>
  <c r="C109" i="5" s="1"/>
  <c r="I240" i="1"/>
  <c r="A53" i="12"/>
  <c r="E53" i="12"/>
  <c r="C90" i="5"/>
  <c r="C90" i="12"/>
  <c r="D92" i="12" s="1"/>
  <c r="E240" i="1"/>
  <c r="C108" i="12"/>
  <c r="C15" i="5"/>
  <c r="C113" i="5" s="1"/>
  <c r="C113" i="12"/>
  <c r="C14" i="5"/>
  <c r="C112" i="5" s="1"/>
  <c r="C112" i="12"/>
  <c r="B17" i="6"/>
  <c r="B16" i="6"/>
  <c r="B72" i="12"/>
  <c r="B70" i="12"/>
  <c r="B68" i="12"/>
  <c r="B66" i="12"/>
  <c r="B69" i="12"/>
  <c r="B65" i="12"/>
  <c r="C68" i="12"/>
  <c r="C73" i="12"/>
  <c r="C71" i="12"/>
  <c r="C69" i="12"/>
  <c r="C67" i="12"/>
  <c r="C65" i="12"/>
  <c r="B71" i="12"/>
  <c r="B67" i="12"/>
  <c r="C70" i="12"/>
  <c r="C66" i="12"/>
  <c r="B73" i="12"/>
  <c r="C72" i="12"/>
  <c r="B57" i="7"/>
  <c r="E27" i="6"/>
  <c r="C91" i="5"/>
  <c r="D9" i="5"/>
  <c r="C122" i="5"/>
  <c r="G155" i="1"/>
  <c r="Q155" i="1"/>
  <c r="M240" i="1"/>
  <c r="D27" i="5"/>
  <c r="C117" i="5"/>
  <c r="N240" i="1"/>
  <c r="C13" i="5" s="1"/>
  <c r="C111" i="5" s="1"/>
  <c r="D154" i="1"/>
  <c r="D155" i="1" s="1"/>
  <c r="H155" i="1"/>
  <c r="Q22" i="4"/>
  <c r="D152" i="4"/>
  <c r="D30" i="5"/>
  <c r="I155" i="1"/>
  <c r="O155" i="1"/>
  <c r="B32" i="7"/>
  <c r="B34" i="7" s="1"/>
  <c r="D236" i="1"/>
  <c r="T236" i="1" s="1"/>
  <c r="I237" i="1"/>
  <c r="I46" i="11"/>
  <c r="C32" i="5"/>
  <c r="F155" i="1"/>
  <c r="L155" i="1"/>
  <c r="P155" i="1"/>
  <c r="C21" i="5"/>
  <c r="C116" i="5" s="1"/>
  <c r="C36" i="5"/>
  <c r="C123" i="5" s="1"/>
  <c r="C9" i="7"/>
  <c r="D5" i="7"/>
  <c r="S86" i="9"/>
  <c r="D22" i="5" l="1"/>
  <c r="C11" i="7"/>
  <c r="D6" i="7" s="1"/>
  <c r="B14" i="7"/>
  <c r="D92" i="5"/>
  <c r="D74" i="12"/>
  <c r="C12" i="5"/>
  <c r="C108" i="5"/>
  <c r="B37" i="7"/>
  <c r="C9" i="6"/>
  <c r="C31" i="7"/>
  <c r="C34" i="7" s="1"/>
  <c r="D37" i="5"/>
  <c r="D240" i="1"/>
  <c r="T240" i="1" s="1"/>
  <c r="C121" i="5"/>
  <c r="A116" i="5" s="1"/>
  <c r="D33" i="5"/>
  <c r="D10" i="7"/>
  <c r="D9" i="7"/>
  <c r="E5" i="7"/>
  <c r="D206" i="4"/>
  <c r="Q206" i="4" s="1"/>
  <c r="Q152" i="4"/>
  <c r="C14" i="7" l="1"/>
  <c r="E39" i="5"/>
  <c r="C110" i="12"/>
  <c r="D16" i="12"/>
  <c r="E18" i="12" s="1"/>
  <c r="C110" i="5"/>
  <c r="A112" i="5" s="1"/>
  <c r="D16" i="5"/>
  <c r="E18" i="5" s="1"/>
  <c r="E19" i="5" s="1"/>
  <c r="A121" i="5"/>
  <c r="A120" i="5"/>
  <c r="A122" i="5"/>
  <c r="A117" i="5"/>
  <c r="A119" i="5"/>
  <c r="A123" i="5"/>
  <c r="A118" i="5"/>
  <c r="E10" i="7"/>
  <c r="E9" i="7"/>
  <c r="F5" i="7"/>
  <c r="A115" i="5"/>
  <c r="D31" i="7"/>
  <c r="D34" i="7" s="1"/>
  <c r="C37" i="7"/>
  <c r="D11" i="7"/>
  <c r="A110" i="5" l="1"/>
  <c r="A109" i="5"/>
  <c r="E41" i="12"/>
  <c r="D33" i="13" s="1"/>
  <c r="A109" i="12"/>
  <c r="A108" i="12"/>
  <c r="A113" i="12"/>
  <c r="A112" i="12"/>
  <c r="A111" i="12"/>
  <c r="A110" i="12"/>
  <c r="A113" i="5"/>
  <c r="A108" i="5"/>
  <c r="A111" i="5"/>
  <c r="E41" i="5"/>
  <c r="E31" i="7"/>
  <c r="E34" i="7" s="1"/>
  <c r="D37" i="7"/>
  <c r="C72" i="5"/>
  <c r="C70" i="5"/>
  <c r="C68" i="5"/>
  <c r="C66" i="5"/>
  <c r="C73" i="5"/>
  <c r="B71" i="5"/>
  <c r="B68" i="5"/>
  <c r="C65" i="5"/>
  <c r="B73" i="5"/>
  <c r="B70" i="5"/>
  <c r="C67" i="5"/>
  <c r="B65" i="5"/>
  <c r="C69" i="5"/>
  <c r="B69" i="5"/>
  <c r="B72" i="5"/>
  <c r="B67" i="5"/>
  <c r="C71" i="5"/>
  <c r="B66" i="5"/>
  <c r="D14" i="7"/>
  <c r="E6" i="7"/>
  <c r="E11" i="7" s="1"/>
  <c r="F10" i="7"/>
  <c r="F9" i="7"/>
  <c r="G5" i="7"/>
  <c r="B58" i="5" l="1"/>
  <c r="C59" i="5"/>
  <c r="B61" i="5"/>
  <c r="B57" i="5"/>
  <c r="B59" i="5"/>
  <c r="C60" i="5"/>
  <c r="C58" i="5"/>
  <c r="B60" i="5"/>
  <c r="C56" i="5"/>
  <c r="B56" i="5"/>
  <c r="C61" i="5"/>
  <c r="C57" i="5"/>
  <c r="C86" i="12"/>
  <c r="D87" i="12" s="1"/>
  <c r="E97" i="12" s="1"/>
  <c r="A77" i="12"/>
  <c r="B86" i="12" s="1"/>
  <c r="E35" i="13"/>
  <c r="C86" i="5"/>
  <c r="D87" i="5" s="1"/>
  <c r="E97" i="5" s="1"/>
  <c r="A77" i="5"/>
  <c r="B86" i="5" s="1"/>
  <c r="D33" i="6"/>
  <c r="E34" i="6" s="1"/>
  <c r="C57" i="12"/>
  <c r="B59" i="12"/>
  <c r="B60" i="12"/>
  <c r="B58" i="12"/>
  <c r="C59" i="12"/>
  <c r="B61" i="12"/>
  <c r="C56" i="12"/>
  <c r="C58" i="12"/>
  <c r="B57" i="12"/>
  <c r="B56" i="12"/>
  <c r="C61" i="12"/>
  <c r="C60" i="12"/>
  <c r="E14" i="7"/>
  <c r="F6" i="7"/>
  <c r="F11" i="7" s="1"/>
  <c r="D74" i="5"/>
  <c r="G9" i="7"/>
  <c r="H5" i="7"/>
  <c r="G10" i="7"/>
  <c r="F31" i="7"/>
  <c r="F34" i="7" s="1"/>
  <c r="E37" i="7"/>
  <c r="D62" i="12" l="1"/>
  <c r="E75" i="12" s="1"/>
  <c r="E77" i="12" s="1"/>
  <c r="D62" i="5"/>
  <c r="E75" i="5" s="1"/>
  <c r="E77" i="5" s="1"/>
  <c r="F14" i="7"/>
  <c r="G6" i="7"/>
  <c r="G11" i="7" s="1"/>
  <c r="F37" i="7"/>
  <c r="G31" i="7"/>
  <c r="G34" i="7" s="1"/>
  <c r="H9" i="7"/>
  <c r="I5" i="7"/>
  <c r="H10" i="7"/>
  <c r="G37" i="7" l="1"/>
  <c r="H31" i="7"/>
  <c r="H34" i="7" s="1"/>
  <c r="J5" i="7"/>
  <c r="I10" i="7"/>
  <c r="I9" i="7"/>
  <c r="H6" i="7"/>
  <c r="H11" i="7" s="1"/>
  <c r="G14" i="7"/>
  <c r="J10" i="7" l="1"/>
  <c r="J9" i="7"/>
  <c r="H14" i="7"/>
  <c r="I6" i="7"/>
  <c r="I11" i="7" s="1"/>
  <c r="I31" i="7"/>
  <c r="I34" i="7" s="1"/>
  <c r="H37" i="7"/>
  <c r="J31" i="7" l="1"/>
  <c r="J34" i="7" s="1"/>
  <c r="I37" i="7"/>
  <c r="J6" i="7"/>
  <c r="J11" i="7" s="1"/>
  <c r="I14" i="7"/>
  <c r="J14" i="7" l="1"/>
  <c r="B18" i="7"/>
  <c r="B21" i="7" s="1"/>
  <c r="J37" i="7"/>
  <c r="B41" i="7"/>
  <c r="B44" i="7" s="1"/>
  <c r="B47" i="7" l="1"/>
  <c r="C41" i="7"/>
  <c r="C44" i="7" s="1"/>
  <c r="C18" i="7"/>
  <c r="C21" i="7" s="1"/>
  <c r="B24" i="7"/>
  <c r="C47" i="7" l="1"/>
  <c r="D41" i="7"/>
  <c r="D44" i="7" s="1"/>
  <c r="C24" i="7"/>
  <c r="D18" i="7"/>
  <c r="D21" i="7" s="1"/>
  <c r="D24" i="7" l="1"/>
  <c r="E18" i="7"/>
  <c r="E21" i="7" s="1"/>
  <c r="E41" i="7"/>
  <c r="E44" i="7" s="1"/>
  <c r="D47" i="7"/>
  <c r="E47" i="7" l="1"/>
  <c r="F41" i="7"/>
  <c r="F44" i="7" s="1"/>
  <c r="E24" i="7"/>
  <c r="F18" i="7"/>
  <c r="F21" i="7" s="1"/>
  <c r="F47" i="7" l="1"/>
  <c r="G41" i="7"/>
  <c r="G44" i="7" s="1"/>
  <c r="G18" i="7"/>
  <c r="G21" i="7" s="1"/>
  <c r="F24" i="7"/>
  <c r="C8" i="6"/>
  <c r="D10" i="6" s="1"/>
  <c r="E14" i="6" s="1"/>
  <c r="E99" i="12" s="1"/>
  <c r="E101" i="12" s="1"/>
  <c r="G24" i="7" l="1"/>
  <c r="H18" i="7"/>
  <c r="H21" i="7" s="1"/>
  <c r="G47" i="7"/>
  <c r="H41" i="7"/>
  <c r="H44" i="7" s="1"/>
  <c r="E29" i="6"/>
  <c r="E36" i="6" s="1"/>
  <c r="E99" i="5"/>
  <c r="E101" i="5" s="1"/>
  <c r="I41" i="7" l="1"/>
  <c r="I44" i="7" s="1"/>
  <c r="H47" i="7"/>
  <c r="I18" i="7"/>
  <c r="I21" i="7" s="1"/>
  <c r="H24" i="7"/>
  <c r="I24" i="7" l="1"/>
  <c r="J18" i="7"/>
  <c r="J21" i="7" s="1"/>
  <c r="I47" i="7"/>
  <c r="J41" i="7"/>
  <c r="J44" i="7" s="1"/>
  <c r="K18" i="7" l="1"/>
  <c r="K21" i="7" s="1"/>
  <c r="J24" i="7"/>
  <c r="J47" i="7"/>
  <c r="K41" i="7"/>
  <c r="K44" i="7" s="1"/>
  <c r="K47" i="7" l="1"/>
  <c r="L41" i="7"/>
  <c r="L44" i="7" s="1"/>
  <c r="K24" i="7"/>
  <c r="L18" i="7"/>
  <c r="L21" i="7" s="1"/>
  <c r="L24" i="7" l="1"/>
  <c r="M18" i="7"/>
  <c r="M21" i="7" s="1"/>
  <c r="M41" i="7"/>
  <c r="M44" i="7" s="1"/>
  <c r="L47" i="7"/>
  <c r="M47" i="7" l="1"/>
  <c r="N41" i="7"/>
  <c r="N44" i="7" s="1"/>
  <c r="N18" i="7"/>
  <c r="N21" i="7" s="1"/>
  <c r="M24" i="7"/>
  <c r="N47" i="7" l="1"/>
  <c r="O41" i="7"/>
  <c r="O44" i="7" s="1"/>
  <c r="O18" i="7"/>
  <c r="O21" i="7" s="1"/>
  <c r="N24" i="7"/>
  <c r="O47" i="7" l="1"/>
  <c r="P41" i="7"/>
  <c r="P44" i="7" s="1"/>
  <c r="O24" i="7"/>
  <c r="P18" i="7"/>
  <c r="P21" i="7" s="1"/>
  <c r="Q41" i="7" l="1"/>
  <c r="Q44" i="7" s="1"/>
  <c r="P47" i="7"/>
  <c r="P24" i="7"/>
  <c r="Q18" i="7"/>
  <c r="Q21" i="7" s="1"/>
  <c r="R18" i="7" l="1"/>
  <c r="R21" i="7" s="1"/>
  <c r="Q24" i="7"/>
  <c r="Q47" i="7"/>
  <c r="R41" i="7"/>
  <c r="R44" i="7" s="1"/>
  <c r="R47" i="7" l="1"/>
  <c r="S41" i="7"/>
  <c r="S44" i="7" s="1"/>
  <c r="S18" i="7"/>
  <c r="S21" i="7" s="1"/>
  <c r="R24" i="7"/>
  <c r="S24" i="7" l="1"/>
  <c r="T18" i="7"/>
  <c r="T21" i="7" s="1"/>
  <c r="S47" i="7"/>
  <c r="T41" i="7"/>
  <c r="T44" i="7" s="1"/>
  <c r="U41" i="7" l="1"/>
  <c r="U44" i="7" s="1"/>
  <c r="T47" i="7"/>
  <c r="T24" i="7"/>
  <c r="U18" i="7"/>
  <c r="U21" i="7" s="1"/>
  <c r="U24" i="7" l="1"/>
  <c r="V18" i="7"/>
  <c r="V21" i="7" s="1"/>
  <c r="U47" i="7"/>
  <c r="V41" i="7"/>
  <c r="V44" i="7" s="1"/>
  <c r="V47" i="7" l="1"/>
  <c r="W41" i="7"/>
  <c r="W44" i="7" s="1"/>
  <c r="W18" i="7"/>
  <c r="V24" i="7"/>
  <c r="W47" i="7" l="1"/>
  <c r="X41" i="7"/>
  <c r="X44" i="7" s="1"/>
  <c r="Y41" i="7" s="1"/>
  <c r="Y44" i="7" s="1"/>
  <c r="Z41" i="7" s="1"/>
  <c r="Z44" i="7" s="1"/>
  <c r="AA41" i="7" s="1"/>
  <c r="AA44" i="7" s="1"/>
  <c r="AB41" i="7" s="1"/>
  <c r="AB44" i="7" s="1"/>
  <c r="AC41" i="7" s="1"/>
  <c r="AC44" i="7" s="1"/>
  <c r="AD41" i="7" s="1"/>
  <c r="AD44" i="7" s="1"/>
  <c r="AE41" i="7" s="1"/>
  <c r="AE44" i="7" s="1"/>
  <c r="AF41" i="7" s="1"/>
  <c r="AF44" i="7" s="1"/>
  <c r="W21" i="7"/>
  <c r="X18" i="7" s="1"/>
  <c r="X21" i="7" s="1"/>
  <c r="Y18" i="7" s="1"/>
  <c r="Y21" i="7" s="1"/>
  <c r="Z18" i="7" s="1"/>
  <c r="Z21" i="7" s="1"/>
  <c r="AA18" i="7" s="1"/>
  <c r="AA21" i="7" s="1"/>
  <c r="AB18" i="7" s="1"/>
  <c r="AB21" i="7" s="1"/>
  <c r="AC18" i="7" s="1"/>
  <c r="AC21" i="7" s="1"/>
  <c r="AD18" i="7" s="1"/>
  <c r="AD21" i="7" s="1"/>
  <c r="AE18" i="7" s="1"/>
  <c r="AE21" i="7" s="1"/>
  <c r="AF18" i="7" s="1"/>
  <c r="AF21" i="7" s="1"/>
  <c r="AG18" i="7" s="1"/>
  <c r="AG21" i="7" s="1"/>
  <c r="AH18" i="7" s="1"/>
  <c r="AH21" i="7" s="1"/>
  <c r="AH24" i="7" s="1"/>
  <c r="AG41" i="7" l="1"/>
  <c r="AG44" i="7" s="1"/>
  <c r="AH41" i="7" s="1"/>
  <c r="AH44" i="7" s="1"/>
  <c r="AI41" i="7" s="1"/>
  <c r="AI44" i="7" s="1"/>
  <c r="AJ41" i="7" s="1"/>
  <c r="AJ44" i="7" s="1"/>
  <c r="AK41" i="7" s="1"/>
  <c r="AK44" i="7" s="1"/>
  <c r="AL41" i="7" s="1"/>
  <c r="AL44" i="7" s="1"/>
  <c r="AM41" i="7" s="1"/>
  <c r="AM44" i="7" s="1"/>
  <c r="AN41" i="7" s="1"/>
  <c r="AN44" i="7" s="1"/>
  <c r="AO41" i="7" s="1"/>
  <c r="AO44" i="7" s="1"/>
  <c r="AP41" i="7" s="1"/>
  <c r="AP44" i="7" s="1"/>
  <c r="AQ41" i="7" s="1"/>
  <c r="AQ44" i="7" s="1"/>
  <c r="AR41" i="7" s="1"/>
  <c r="AR44" i="7" s="1"/>
  <c r="AR47" i="7" s="1"/>
  <c r="AF47" i="7"/>
  <c r="G9" i="13"/>
  <c r="AI18" i="7"/>
  <c r="AI21" i="7" s="1"/>
  <c r="AJ18" i="7" s="1"/>
  <c r="AJ21" i="7" s="1"/>
  <c r="AK18" i="7" s="1"/>
  <c r="AK21" i="7" s="1"/>
  <c r="AL18" i="7" s="1"/>
  <c r="AL21" i="7" s="1"/>
  <c r="AM18" i="7" s="1"/>
  <c r="AM21" i="7" s="1"/>
  <c r="AN18" i="7" s="1"/>
  <c r="AN21" i="7" s="1"/>
  <c r="AO18" i="7" s="1"/>
  <c r="AO21" i="7" s="1"/>
  <c r="AP18" i="7" s="1"/>
  <c r="AP21" i="7" s="1"/>
  <c r="AQ18" i="7" s="1"/>
  <c r="AQ21" i="7" s="1"/>
  <c r="AR18" i="7" s="1"/>
  <c r="AR21" i="7" s="1"/>
  <c r="AS18" i="7" s="1"/>
  <c r="AS21" i="7" s="1"/>
  <c r="AT18" i="7" s="1"/>
  <c r="AT21" i="7" s="1"/>
  <c r="C9" i="13"/>
  <c r="G8" i="13"/>
  <c r="W24" i="7"/>
  <c r="H10" i="13" l="1"/>
  <c r="I14" i="13" s="1"/>
  <c r="I29" i="13" s="1"/>
  <c r="I37" i="13" s="1"/>
  <c r="C8" i="13"/>
  <c r="D10" i="13" s="1"/>
  <c r="E14" i="13" s="1"/>
  <c r="E29" i="13" s="1"/>
  <c r="E37" i="13" s="1"/>
  <c r="AT24" i="7"/>
</calcChain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10"/>
            <color rgb="FF000000"/>
            <rFont val="Arial"/>
            <family val="2"/>
          </rPr>
          <t>Penny:
Cheque 156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Penny:
Cheque 154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S65" authorId="0">
      <text>
        <r>
          <rPr>
            <sz val="10"/>
            <color rgb="FF000000"/>
            <rFont val="Arial"/>
            <family val="2"/>
          </rPr>
          <t>Neil:
entered as test, statement # tbc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P152" authorId="0">
      <text>
        <r>
          <rPr>
            <sz val="10"/>
            <color rgb="FF000000"/>
            <rFont val="Arial"/>
            <family val="2"/>
          </rPr>
          <t>Penny:
Don't delete the speech marks or the balance sheet calc of unpresented cheques will be broken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sz val="10"/>
            <color rgb="FF000000"/>
            <rFont val="Arial"/>
            <family val="2"/>
          </rPr>
          <t>Penny:
accrued at end of 2013, still no payments requested at July 2014</t>
        </r>
      </text>
    </comment>
    <comment ref="G21" authorId="0">
      <text>
        <r>
          <rPr>
            <sz val="10"/>
            <color rgb="FF000000"/>
            <rFont val="Arial"/>
            <family val="2"/>
          </rPr>
          <t>Penny:
accrued at end of 2013, still no payments requested at July 2014</t>
        </r>
      </text>
    </comment>
  </commentList>
</comments>
</file>

<file path=xl/sharedStrings.xml><?xml version="1.0" encoding="utf-8"?>
<sst xmlns="http://schemas.openxmlformats.org/spreadsheetml/2006/main" count="1689" uniqueCount="819">
  <si>
    <t>Opening Creditors</t>
  </si>
  <si>
    <t>Date</t>
  </si>
  <si>
    <t>#</t>
  </si>
  <si>
    <t>Detail</t>
  </si>
  <si>
    <t>Amount</t>
  </si>
  <si>
    <t>Membership Fees 12</t>
  </si>
  <si>
    <t>FIXED DATA</t>
  </si>
  <si>
    <t>Previous Year</t>
  </si>
  <si>
    <t>Cheque</t>
  </si>
  <si>
    <t>Membership Fees 13</t>
  </si>
  <si>
    <t>Membership Fees 14</t>
  </si>
  <si>
    <t>Membership Fees 15</t>
  </si>
  <si>
    <t>Membership Fees 16</t>
  </si>
  <si>
    <t>Membership Fees 17</t>
  </si>
  <si>
    <t>Membership Fees 18</t>
  </si>
  <si>
    <t>Admin - Fees</t>
  </si>
  <si>
    <t>Party Income</t>
  </si>
  <si>
    <t>Sponsorship</t>
  </si>
  <si>
    <t>on the door entry</t>
  </si>
  <si>
    <t>Bank Interest</t>
  </si>
  <si>
    <t>Transfers</t>
  </si>
  <si>
    <t>Other</t>
  </si>
  <si>
    <t>Statement</t>
  </si>
  <si>
    <t>This year</t>
  </si>
  <si>
    <t>Rates</t>
  </si>
  <si>
    <t>RBS Current Account</t>
  </si>
  <si>
    <t>Employees</t>
  </si>
  <si>
    <t>Old Rate</t>
  </si>
  <si>
    <t>New Rate</t>
  </si>
  <si>
    <t>Individual</t>
  </si>
  <si>
    <t>Admin - Expenses</t>
  </si>
  <si>
    <t>Meetings - Catering</t>
  </si>
  <si>
    <t>Meetings - Speakers</t>
  </si>
  <si>
    <t>Meetings - Other</t>
  </si>
  <si>
    <t>Website Development</t>
  </si>
  <si>
    <t>Party Subsidy</t>
  </si>
  <si>
    <t>Bank Charges</t>
  </si>
  <si>
    <t>1-10</t>
  </si>
  <si>
    <t>11-25</t>
  </si>
  <si>
    <t>Brooks - catering costs estimate b/f from 2013</t>
  </si>
  <si>
    <t>26-50</t>
  </si>
  <si>
    <t>51-150</t>
  </si>
  <si>
    <t>151-250</t>
  </si>
  <si>
    <t>251+</t>
  </si>
  <si>
    <t>Brooks - catering costs estimate 2014</t>
  </si>
  <si>
    <t>Blackwell - catering cost estimate 2014</t>
  </si>
  <si>
    <t>Robert Bullard</t>
  </si>
  <si>
    <t>Hester Mark</t>
  </si>
  <si>
    <t>Totals</t>
  </si>
  <si>
    <t xml:space="preserve">Tula Publishing </t>
  </si>
  <si>
    <t>Inspired Selection</t>
  </si>
  <si>
    <t>Georgina Atwell</t>
  </si>
  <si>
    <t>Network Pharma</t>
  </si>
  <si>
    <t>Felicity Bryan Associates</t>
  </si>
  <si>
    <t>Event 110215 door entry</t>
  </si>
  <si>
    <t>Membership payments x 3</t>
  </si>
  <si>
    <t>Atwood Tate</t>
  </si>
  <si>
    <t>Dancan Ltd</t>
  </si>
  <si>
    <t>Brookes - catering costs Metadata (Oct 15 event)</t>
  </si>
  <si>
    <t>J Macintyre</t>
  </si>
  <si>
    <t>Brookes - catering costs Changing Workflows (Nov 15 event)</t>
  </si>
  <si>
    <t>Oxfam</t>
  </si>
  <si>
    <t>Bloomsbury Publishing (Hart)</t>
  </si>
  <si>
    <t>Oxford Univ Press</t>
  </si>
  <si>
    <t>Ann Lawson</t>
  </si>
  <si>
    <t>C. Painter</t>
  </si>
  <si>
    <t>Less Advanced Membership Fees Received</t>
  </si>
  <si>
    <t>A. Watkinson</t>
  </si>
  <si>
    <t>D. Attwooll</t>
  </si>
  <si>
    <t>Princeton Unversity Press</t>
  </si>
  <si>
    <t>other</t>
  </si>
  <si>
    <t>Usbourne</t>
  </si>
  <si>
    <t>Cross Ref</t>
  </si>
  <si>
    <t>IAHS</t>
  </si>
  <si>
    <t>Chris Andrews Publishing</t>
  </si>
  <si>
    <t>Elsevier Ltd</t>
  </si>
  <si>
    <t>John Wiley &amp; Sons</t>
  </si>
  <si>
    <t>Charly Ford-Salvenson</t>
  </si>
  <si>
    <t>Mark Holland</t>
  </si>
  <si>
    <t>R. Jones-Parry</t>
  </si>
  <si>
    <t>BioHealthcare</t>
  </si>
  <si>
    <t>Event 250315 door entry</t>
  </si>
  <si>
    <t>English Heritage</t>
  </si>
  <si>
    <t>Bank Giro Credit 000082 balance</t>
  </si>
  <si>
    <t xml:space="preserve">Event 140515 door takings </t>
  </si>
  <si>
    <t>Event 140515 Marion Cooper</t>
  </si>
  <si>
    <t>Osprey Publishing</t>
  </si>
  <si>
    <t>5M Enterprises</t>
  </si>
  <si>
    <t>Printondemand-Worldwide membership</t>
  </si>
  <si>
    <t>Maier Blackburn</t>
  </si>
  <si>
    <t>Informa (Taylor &amp; Francis)</t>
  </si>
  <si>
    <t>Lion Hudson Plc</t>
  </si>
  <si>
    <t>Transfer from high interest account</t>
  </si>
  <si>
    <t>White October Ltd (Event Sponsorship)</t>
  </si>
  <si>
    <t>Inspired Selection 2016020</t>
  </si>
  <si>
    <t>Anthony Watkinson 2016026</t>
  </si>
  <si>
    <t>Maier Blackburn 2016022</t>
  </si>
  <si>
    <t>Felicity Bryan Ass</t>
  </si>
  <si>
    <t>New Internationalist 2016011</t>
  </si>
  <si>
    <t>Bank Giro Credit 000083 Usborne 2016013</t>
  </si>
  <si>
    <t>Mark Hester 2016040</t>
  </si>
  <si>
    <t>Clare Painter</t>
  </si>
  <si>
    <t>Waterstones</t>
  </si>
  <si>
    <t>Bloomsbury</t>
  </si>
  <si>
    <t>Tula Publishing 2016024</t>
  </si>
  <si>
    <t>Only Connect 2016049</t>
  </si>
  <si>
    <t>Bloomsbury (Osprey)</t>
  </si>
  <si>
    <t>Bank Giro Credit 000084 Princeton 45 Ms B Stones 30 RJ Parry 30 Attwooll Ass 45</t>
  </si>
  <si>
    <t>Bank Giro Credit 000085 A Lawson 2016025 Squarish 2016047</t>
  </si>
  <si>
    <t> 4/14/2016</t>
  </si>
  <si>
    <t>IAHS 2016021</t>
  </si>
  <si>
    <t>Oxford University Press 2016005</t>
  </si>
  <si>
    <t>Atwood Tate (Event sponsorship Careers Sept 16)</t>
  </si>
  <si>
    <t>5M Enterprises (Publishing) 2016 membership</t>
  </si>
  <si>
    <t>Bank Giro Credit 000086 (Door entry x 3 £30 Museum event Voltaire Foundation membership payment £45)</t>
  </si>
  <si>
    <t>BookMachine (Christmas social sponsorship)</t>
  </si>
  <si>
    <t>SYP (Christmas social sponsorship)</t>
  </si>
  <si>
    <t>Barry Gibson (Squarish Productions)</t>
  </si>
  <si>
    <t xml:space="preserve">Atwood Tate </t>
  </si>
  <si>
    <t>IAHS 2017017</t>
  </si>
  <si>
    <t>Inspired Selection 2017016</t>
  </si>
  <si>
    <t>Clare Painter Associates</t>
  </si>
  <si>
    <t>Maier Blackburn 2017018</t>
  </si>
  <si>
    <t>Tula Publishing 2017020</t>
  </si>
  <si>
    <t xml:space="preserve">CrossRef </t>
  </si>
  <si>
    <t>Wiley</t>
  </si>
  <si>
    <t>Bank Giro Credit 000087 (Anthony Watkinson 2017 membership £30)</t>
  </si>
  <si>
    <t xml:space="preserve">Oxford University Press </t>
  </si>
  <si>
    <t>Informa Ltd</t>
  </si>
  <si>
    <t>Historic England (2016 &amp; 17 membership)</t>
  </si>
  <si>
    <t>Atwood Tate 2017037</t>
  </si>
  <si>
    <t>Bank Giro Credit 000088 (Rupert Jones-Parry 2017 membership £30)</t>
  </si>
  <si>
    <t>IAHS 2018016</t>
  </si>
  <si>
    <t>Atwood Tate 2018005</t>
  </si>
  <si>
    <t>Maier Blackburn 2018015</t>
  </si>
  <si>
    <t>Inspired Sea 2018014</t>
  </si>
  <si>
    <t>Wiley 2018003</t>
  </si>
  <si>
    <t>Voltaire Foundation</t>
  </si>
  <si>
    <t>Anthony Watkinson 2018020</t>
  </si>
  <si>
    <t>Usborne Publishing 2018009</t>
  </si>
  <si>
    <t>Rupert Jones Parry 2018029</t>
  </si>
  <si>
    <t>Bloomsbury publishing</t>
  </si>
  <si>
    <t>Crossref</t>
  </si>
  <si>
    <t xml:space="preserve">XLNT Derek Albiston Publishing </t>
  </si>
  <si>
    <t>Tula Publishing Ltd</t>
  </si>
  <si>
    <t xml:space="preserve">Historic England </t>
  </si>
  <si>
    <t>New Internationalist 2018007</t>
  </si>
  <si>
    <t>Oxford Folio  - James Harrison</t>
  </si>
  <si>
    <t>RBS High Interest Account</t>
  </si>
  <si>
    <t>Advertising</t>
  </si>
  <si>
    <t>Transfer to high interest account</t>
  </si>
  <si>
    <t>Interest</t>
  </si>
  <si>
    <t>Transfer to current account</t>
  </si>
  <si>
    <t>Transfer from current account</t>
  </si>
  <si>
    <t>"</t>
  </si>
  <si>
    <t>Admin - Other</t>
  </si>
  <si>
    <t>Totals - All Accounts</t>
  </si>
  <si>
    <t>Charly Ford-Salveson - Event 140515 Wine x 3 for speakers</t>
  </si>
  <si>
    <t>Gradwell .com Ltd</t>
  </si>
  <si>
    <t>Richard Balkwill Dinner 02/07/15 + wine for venue</t>
  </si>
  <si>
    <t>Catering comittee meeting 270415 + 150615 Sheila Lambie</t>
  </si>
  <si>
    <t>Oxford Brookes University - INV0007071 - Uptil 14/05/15</t>
  </si>
  <si>
    <t xml:space="preserve">Catering committee meeting- Sheila Lambie </t>
  </si>
  <si>
    <t>Wine for sponsors BookMachine event - Polly Silk</t>
  </si>
  <si>
    <t>Admin fee September - Philippa Wadsworth</t>
  </si>
  <si>
    <t>Admin fee October - Philippa Wadsworth</t>
  </si>
  <si>
    <t>Speaker &amp; Sponsor dinner (Metadata event) - Ewan Stevenson</t>
  </si>
  <si>
    <t>Catering committee meeting - Philippa Wadsworth</t>
  </si>
  <si>
    <t>Admin fee November - Philippa Wadsworth</t>
  </si>
  <si>
    <t>Admin fee December - Philippa Wadsworth</t>
  </si>
  <si>
    <t>Writeoff of Lion Hudson £310 2014 membership fees</t>
  </si>
  <si>
    <t>Admin fee Jan 2016 - Philippa Wadsworth</t>
  </si>
  <si>
    <t>Speaker &amp; Sponsor dinner (China event) - Rupert Jones-Parry</t>
  </si>
  <si>
    <t>Catering committee meeting - Sheila Lambie</t>
  </si>
  <si>
    <t>Admin fee Feb 16 - Philippa Wadsworth</t>
  </si>
  <si>
    <t>Speaker &amp; Sponsor dinner (How Free is Free? event) - Rob Cornford</t>
  </si>
  <si>
    <t>Admin fee March 16 - Philippa Wadsworth</t>
  </si>
  <si>
    <t>Catering committee meeting (March 16) - Sheila Lambie</t>
  </si>
  <si>
    <t>Alison Baverstock (Speaker expenses 23/10/14 event) Replacement cheque as orginal sent 8/12/14 lost in post</t>
  </si>
  <si>
    <t>Admin fee April 16 - Philippa Wadsworth</t>
  </si>
  <si>
    <t xml:space="preserve">Perini Networks (Paul Squires) Support costs £50 Website hosting £200 plus VAT </t>
  </si>
  <si>
    <t xml:space="preserve">Admin fee May 16 - Philippa Wadsworth </t>
  </si>
  <si>
    <t>Admin fee June 16 - Philippa Wadsworth</t>
  </si>
  <si>
    <t xml:space="preserve">Catering committee meeting (May 16) - Beverley Tarquini </t>
  </si>
  <si>
    <t xml:space="preserve">Catering committee meeting (June 16) - Beverley Tarquini </t>
  </si>
  <si>
    <t>Admin fee July 16 - Philippa Wadsworth</t>
  </si>
  <si>
    <t>Wine for sponsors Author event (24/8/16) - Philippa Wadsworth</t>
  </si>
  <si>
    <t>Admin fee Aug 16 - Philippa Wadsworth</t>
  </si>
  <si>
    <t>Perini Networks (Paul Squires) Support costs £50 plus VAT</t>
  </si>
  <si>
    <t>Catering committee meeting - September 2016</t>
  </si>
  <si>
    <t>Admin fee September 16 - Philippa Wadsworth</t>
  </si>
  <si>
    <t>The Jam Factory - Venue deposit for December social</t>
  </si>
  <si>
    <t>Admin fee October 16 - Philippa Wadsworth</t>
  </si>
  <si>
    <t>Philippa Wadsworth - Refund for lanyards and card holders &amp; postage from Amazon.com</t>
  </si>
  <si>
    <t>Admin fee November 16 - Philippa Wadworth</t>
  </si>
  <si>
    <t>Philippa Wadsworth (Refund for card payment made to The Jam Factory for remainder of venue hire fee)</t>
  </si>
  <si>
    <t>Mike Gibbons (Refund for card payment made to The Jam Factory for December social catering costs)</t>
  </si>
  <si>
    <t>Oxford Brookes University - Catering costs (Careers event 29/9 £351 Museum event 3/11 £204.20)</t>
  </si>
  <si>
    <t>Speaker &amp; Sponsor meal (Careers event) - Jane Potter</t>
  </si>
  <si>
    <t>Catering committee meeting (November 16) - Jane Potter</t>
  </si>
  <si>
    <t>Admin fee December 2016 - Philippa Wadsworth</t>
  </si>
  <si>
    <t>Admin fee January 2017 - Philippa Wadsworth</t>
  </si>
  <si>
    <t>Admin fee February 2017 - Philippa Wadsworth</t>
  </si>
  <si>
    <t>Admin fee March 2017 - Philippa Wadsworth</t>
  </si>
  <si>
    <t>Oxford Brookes University - Catering for Brexit event February 2017</t>
  </si>
  <si>
    <t>RBS bank charges to 31st March 2017</t>
  </si>
  <si>
    <t>Philippa Wadsworth - Speaker meal (Children's Publishing) Simon Mason plus 4 Committee members</t>
  </si>
  <si>
    <t>Admin fee April 2017 - Philippa Wadsworth</t>
  </si>
  <si>
    <t>RBS bank charges to 28th April 2017</t>
  </si>
  <si>
    <t>Beverley Tarquini - Catering for May Committee meeting</t>
  </si>
  <si>
    <t>Admin fee May 2017 - Philippa Wadsworth</t>
  </si>
  <si>
    <t>RBS bank charges to 1st June 2017</t>
  </si>
  <si>
    <t>Admin fee June 2017 - Philippa Wadsworth</t>
  </si>
  <si>
    <t>Philippa Wadsworth - wine for Author event</t>
  </si>
  <si>
    <t>RBS bank charges to 30th June 2017</t>
  </si>
  <si>
    <t>Admin fee July 2017 - Philippa Wadsworth</t>
  </si>
  <si>
    <t>Philippa Wadsworth - Reimbursment for Gradwell.com website registration fee paid by personal cc</t>
  </si>
  <si>
    <t>Jane Potter - Catering for July Committee meeting</t>
  </si>
  <si>
    <t xml:space="preserve">Transfer to high interest account </t>
  </si>
  <si>
    <t>RBS bank charges to 1st August 2017</t>
  </si>
  <si>
    <t xml:space="preserve">Beverley Tarquini - Speaker meal (Author event) </t>
  </si>
  <si>
    <t>Admin fee August 2017 - Philippa Wadsworth</t>
  </si>
  <si>
    <t>RBS bank charges to 1st September 2017</t>
  </si>
  <si>
    <t>Oxford Brookes University  - Catering for events</t>
  </si>
  <si>
    <t>Admin fee September 2017 - Philippa Wadsworth</t>
  </si>
  <si>
    <t>RBS bank charges to 29th September 2017</t>
  </si>
  <si>
    <t>Beverley Tarquini - Catering for September Committee meeting</t>
  </si>
  <si>
    <t>Admin fee October 2017 - Philippa Wadsworth</t>
  </si>
  <si>
    <t>RBS bank charges to 1st November 2017</t>
  </si>
  <si>
    <t xml:space="preserve">Leander Reeves - Speaker meal (Careers event) </t>
  </si>
  <si>
    <t>Mike Gibbons - Refund for Venue hire and Catering  - The Jam Factory (Christmas Social)</t>
  </si>
  <si>
    <t>Admin fee November 2017 - Philippa Wadsworth</t>
  </si>
  <si>
    <t>Jane Potter - Catering for October/November Committee meeting</t>
  </si>
  <si>
    <t>RBS bank charges to 1st December 2017</t>
  </si>
  <si>
    <t>Oxford Brookes University  - Catering for Careers event</t>
  </si>
  <si>
    <t>Oxford Brookes University - Catering for Ilustrated Publishing (2nd November 17)</t>
  </si>
  <si>
    <t>Admin fee December 2017 - Philippa Wadsworth</t>
  </si>
  <si>
    <t>RBS bank charges to 29th Dec 2017</t>
  </si>
  <si>
    <t>RBS bank charges to 1st Feb 2018</t>
  </si>
  <si>
    <t>RBS bank charges to 1st March 2018</t>
  </si>
  <si>
    <t>RBS bank charges to 29th March 2018</t>
  </si>
  <si>
    <t>Alice Wood - Speaker Meal March 2018</t>
  </si>
  <si>
    <t>Admin fee April 2018 - Helen Newsome</t>
  </si>
  <si>
    <t>RBS bank charges to 1st May 2018</t>
  </si>
  <si>
    <t>Admin fee May 2018 - Helen Newsome</t>
  </si>
  <si>
    <t>Oxford Brookes University  - Catering for events - May 2018</t>
  </si>
  <si>
    <t>Oxford Brookes University  - Catering for events - March 2018</t>
  </si>
  <si>
    <t>Oxford Brookes University  - Catering for events - February 2018</t>
  </si>
  <si>
    <t>Rupert Jones-Parry - Speaker Meal May 2018</t>
  </si>
  <si>
    <t>RBS bank charges to 1st June 2018</t>
  </si>
  <si>
    <t>Admin fee June 2018 - Helen Newsome</t>
  </si>
  <si>
    <t>RBS bank charges to 29th June 2018</t>
  </si>
  <si>
    <t>Admin Fee July 2018 - Helen Newsome</t>
  </si>
  <si>
    <t>RBS bank charges to 1st August 2018</t>
  </si>
  <si>
    <t xml:space="preserve">OPuS summer party fee </t>
  </si>
  <si>
    <t>Admin fee August 2018 - Helen Newsome</t>
  </si>
  <si>
    <t>RBS bank charges to 31st August 2018</t>
  </si>
  <si>
    <t>Admin fee September 2018 - Helen Newsome</t>
  </si>
  <si>
    <t>RBS bank charges to 1st October 2018</t>
  </si>
  <si>
    <t>Admin Fee October 2018 - Helen Newsome</t>
  </si>
  <si>
    <t>Speaker costs Saskia Watts - Careers Event September 2018</t>
  </si>
  <si>
    <t>RBS bank charges to 1st November 2018</t>
  </si>
  <si>
    <t>Admin Fee November 2018 - Helen Newsome</t>
  </si>
  <si>
    <t>Catering costs and speaker travel - September 2018 careers event</t>
  </si>
  <si>
    <t>November 2018 China event - speaker meal La Cucina</t>
  </si>
  <si>
    <t>James McCall travel costs - November 2018 China event</t>
  </si>
  <si>
    <t>RBS bank charges to 30 November 2018</t>
  </si>
  <si>
    <t>Folio</t>
  </si>
  <si>
    <t>Opus Income Statement</t>
  </si>
  <si>
    <t>£</t>
  </si>
  <si>
    <t>Income</t>
  </si>
  <si>
    <t>Membership Fees</t>
  </si>
  <si>
    <t>Total Other Income</t>
  </si>
  <si>
    <t>Total Income</t>
  </si>
  <si>
    <t>Expenditure</t>
  </si>
  <si>
    <t>Total Admininstration</t>
  </si>
  <si>
    <t>Total Meetings</t>
  </si>
  <si>
    <t>Total Website</t>
  </si>
  <si>
    <t>Total Party</t>
  </si>
  <si>
    <t>Total Other</t>
  </si>
  <si>
    <t>Net change (Increase/(Decrease))</t>
  </si>
  <si>
    <t>Opus Accounts</t>
  </si>
  <si>
    <t>Change</t>
  </si>
  <si>
    <t>Net Change in Income</t>
  </si>
  <si>
    <t>Net change in Expenditure</t>
  </si>
  <si>
    <t>Opening Cash Funds</t>
  </si>
  <si>
    <t>Income &amp; Costs</t>
  </si>
  <si>
    <t>Balance Sheet Movements</t>
  </si>
  <si>
    <t>Closing Cash Funds</t>
  </si>
  <si>
    <t>CHECK</t>
  </si>
  <si>
    <t>Rank</t>
  </si>
  <si>
    <t>Description</t>
  </si>
  <si>
    <t>Membership</t>
  </si>
  <si>
    <t xml:space="preserve"> </t>
  </si>
  <si>
    <t>Cash Balances</t>
  </si>
  <si>
    <t>Total Cash</t>
  </si>
  <si>
    <t>Unpresented Cheques</t>
  </si>
  <si>
    <t>Deposits not yet in Bank</t>
  </si>
  <si>
    <t>Net Cash Funds</t>
  </si>
  <si>
    <t>Debtors</t>
  </si>
  <si>
    <t>Total Debtors</t>
  </si>
  <si>
    <t>Creditors</t>
  </si>
  <si>
    <t>Admin Fees</t>
  </si>
  <si>
    <t>Catering Costs</t>
  </si>
  <si>
    <t>Total Creditors</t>
  </si>
  <si>
    <t>Net Assets</t>
  </si>
  <si>
    <t>Represented By</t>
  </si>
  <si>
    <t>Opening Balance on fund</t>
  </si>
  <si>
    <t>Surplus/(Deficit) for the year</t>
  </si>
  <si>
    <t>Closing balance on fund</t>
  </si>
  <si>
    <t>Account Reconciliations</t>
  </si>
  <si>
    <t>A/C</t>
  </si>
  <si>
    <t>Statement No.</t>
  </si>
  <si>
    <t>Opening Balance</t>
  </si>
  <si>
    <t>14 unpres cheque</t>
  </si>
  <si>
    <t>15 unpres income</t>
  </si>
  <si>
    <t>Opening Debtors from last year</t>
  </si>
  <si>
    <t>Lion Hudson Membership fee</t>
  </si>
  <si>
    <t>written off</t>
  </si>
  <si>
    <t>Closing Balance</t>
  </si>
  <si>
    <t>Per Bank Statement</t>
  </si>
  <si>
    <t>Diff</t>
  </si>
  <si>
    <t>Name</t>
  </si>
  <si>
    <t>Attn Header</t>
  </si>
  <si>
    <t>Attn</t>
  </si>
  <si>
    <t>Add1</t>
  </si>
  <si>
    <t>Add2</t>
  </si>
  <si>
    <t>Add3</t>
  </si>
  <si>
    <t>Add4</t>
  </si>
  <si>
    <t>Inv No</t>
  </si>
  <si>
    <t>Add5</t>
  </si>
  <si>
    <t>Sub 13</t>
  </si>
  <si>
    <t>Sub 14</t>
  </si>
  <si>
    <t>Sub 15</t>
  </si>
  <si>
    <t>Paid</t>
  </si>
  <si>
    <t>Sub Outstanding</t>
  </si>
  <si>
    <t>Notes</t>
  </si>
  <si>
    <t>New Rates</t>
  </si>
  <si>
    <t>Invoiced</t>
  </si>
  <si>
    <t>Expected income</t>
  </si>
  <si>
    <t>5M Publishing</t>
  </si>
  <si>
    <t>Rachel Turner</t>
  </si>
  <si>
    <t xml:space="preserve">Benchmark House, </t>
  </si>
  <si>
    <t>8 Smithy Wood Drive,</t>
  </si>
  <si>
    <t>Sheffield,</t>
  </si>
  <si>
    <t>S35 1QN</t>
  </si>
  <si>
    <t>Agata Krupa</t>
  </si>
  <si>
    <t>(for 2014 too)</t>
  </si>
  <si>
    <t>40 Mill Lane</t>
  </si>
  <si>
    <t>Old Marston</t>
  </si>
  <si>
    <t>OXON</t>
  </si>
  <si>
    <t>OX3 0QA</t>
  </si>
  <si>
    <t>Annabelle Ballsdon</t>
  </si>
  <si>
    <t>Anthony Finn</t>
  </si>
  <si>
    <t>Emroka Consulting Ltd</t>
  </si>
  <si>
    <t>Anthony Watkinson</t>
  </si>
  <si>
    <t>Attwooll Associates</t>
  </si>
  <si>
    <t>Attn:</t>
  </si>
  <si>
    <t>Mr David Attwooll</t>
  </si>
  <si>
    <t>90 Divinity Road</t>
  </si>
  <si>
    <t>Oxford</t>
  </si>
  <si>
    <t>Oxon</t>
  </si>
  <si>
    <t>OX4 1LN</t>
  </si>
  <si>
    <t>Claire Law</t>
  </si>
  <si>
    <t>Office 2.4</t>
  </si>
  <si>
    <t>93-95 Gloucester Place</t>
  </si>
  <si>
    <t>London</t>
  </si>
  <si>
    <t>W1U 6QJ</t>
  </si>
  <si>
    <t>Barefoot Books</t>
  </si>
  <si>
    <t>Tessa Strickland</t>
  </si>
  <si>
    <t>294 Banbury Road,</t>
  </si>
  <si>
    <t>OX2 7ED</t>
  </si>
  <si>
    <t>paid very late 2013</t>
  </si>
  <si>
    <t>Biohealthcare Publishing (Oxford) Ltd</t>
  </si>
  <si>
    <t>Mr Glyn Jones</t>
  </si>
  <si>
    <t>5 &amp; 6 Steadys Lane,</t>
  </si>
  <si>
    <t>Stanton Harcourt</t>
  </si>
  <si>
    <t>OX8 1RL</t>
  </si>
  <si>
    <t>Blake Lapthorn</t>
  </si>
  <si>
    <t>Mr Joss Saunders</t>
  </si>
  <si>
    <t>Seacourt Tower</t>
  </si>
  <si>
    <t>West Way</t>
  </si>
  <si>
    <t>OX2 0FB</t>
  </si>
  <si>
    <t>Brenda Stones</t>
  </si>
  <si>
    <t>15 Cobden Crescent</t>
  </si>
  <si>
    <t>OX1 4 LJ</t>
  </si>
  <si>
    <t>Charly Salvesen-Ford</t>
  </si>
  <si>
    <t>Chris Andrews Publications</t>
  </si>
  <si>
    <t xml:space="preserve">15 Curtis Yard </t>
  </si>
  <si>
    <t>North Hinksey Lane</t>
  </si>
  <si>
    <t>OX2 0LX</t>
  </si>
  <si>
    <t>Christine Lawson</t>
  </si>
  <si>
    <t>2 Freelands Cottages</t>
  </si>
  <si>
    <t>Pound Lane</t>
  </si>
  <si>
    <t>Stanton St John</t>
  </si>
  <si>
    <t>OX33 1HG</t>
  </si>
  <si>
    <t>Clare Painter (Rights Direction)</t>
  </si>
  <si>
    <t>17 Healey Close</t>
  </si>
  <si>
    <t>Abingdon</t>
  </si>
  <si>
    <t>OX14 5RL</t>
  </si>
  <si>
    <t>ConsultMU Limited</t>
  </si>
  <si>
    <t>Mr Michael Upshall</t>
  </si>
  <si>
    <t>141 Kingston Road</t>
  </si>
  <si>
    <t>OX2 6RP</t>
  </si>
  <si>
    <t>Copytrain</t>
  </si>
  <si>
    <t>Mr Richard Balkwill</t>
  </si>
  <si>
    <t>Red House, Rycote Farm, Tiddington, Thame, Oxon OX9 2PF</t>
  </si>
  <si>
    <t>Great Milton</t>
  </si>
  <si>
    <t>OX44 7NE</t>
  </si>
  <si>
    <t>CrossRef</t>
  </si>
  <si>
    <t>Dan Barker (Dancan)</t>
  </si>
  <si>
    <t>Derek Albiston</t>
  </si>
  <si>
    <t>Duncan Enright</t>
  </si>
  <si>
    <t>Elsevier</t>
  </si>
  <si>
    <t>Mrs Helen Gainford</t>
  </si>
  <si>
    <t>Financial Shared Service Center</t>
  </si>
  <si>
    <t>PO Box 839</t>
  </si>
  <si>
    <t>1000 AV Amsterdam</t>
  </si>
  <si>
    <t>The Netherlands</t>
  </si>
  <si>
    <t>John Hudson</t>
  </si>
  <si>
    <t>The Engine House</t>
  </si>
  <si>
    <t>Fire Fly Ave</t>
  </si>
  <si>
    <t>Swindon</t>
  </si>
  <si>
    <t>WILTS</t>
  </si>
  <si>
    <t>SN2 2EH</t>
  </si>
  <si>
    <t>Hana Whitton</t>
  </si>
  <si>
    <t>10 Priors Lane</t>
  </si>
  <si>
    <t>Hinton Waldrist</t>
  </si>
  <si>
    <t>SN7 8RX</t>
  </si>
  <si>
    <t>Hart Publishing Ltd.</t>
  </si>
  <si>
    <t>Accounts Department</t>
  </si>
  <si>
    <t>Bloomsbury Publishing PLC</t>
  </si>
  <si>
    <t>50 Bedford Square</t>
  </si>
  <si>
    <t>WC18 3DP</t>
  </si>
  <si>
    <t>Helen Johns</t>
  </si>
  <si>
    <t>Helen Warren</t>
  </si>
  <si>
    <t>18 Rowland Close</t>
  </si>
  <si>
    <t>OX2 8PW</t>
  </si>
  <si>
    <t>INASP</t>
  </si>
  <si>
    <t>Informa UK Ltd/Taylor &amp; Francis</t>
  </si>
  <si>
    <t>Sheepen Place</t>
  </si>
  <si>
    <t>Colchester</t>
  </si>
  <si>
    <t>Essex</t>
  </si>
  <si>
    <t>CO3 3LP</t>
  </si>
  <si>
    <t>Inspired Selection Ltd</t>
  </si>
  <si>
    <t>Ms Jo Wilcock</t>
  </si>
  <si>
    <t>First Floor Offices, Golden Cross Court</t>
  </si>
  <si>
    <t>4 Cornmarket Street</t>
  </si>
  <si>
    <t>International Association of Hydrological Sciences</t>
  </si>
  <si>
    <t>Dr Cate Gardner</t>
  </si>
  <si>
    <t>CEH Wallingford</t>
  </si>
  <si>
    <t>Crowmarsh</t>
  </si>
  <si>
    <t>OX10 8BB</t>
  </si>
  <si>
    <t>James Harrison</t>
  </si>
  <si>
    <t>mrharry@btinternet.com</t>
  </si>
  <si>
    <t>OxfordFolio</t>
  </si>
  <si>
    <t>46 Hayfield Road</t>
  </si>
  <si>
    <t>OX2 6TU</t>
  </si>
  <si>
    <t>(for 2015 too)</t>
  </si>
  <si>
    <t>Jane MacIntyre</t>
  </si>
  <si>
    <t>Jane H. Patten</t>
  </si>
  <si>
    <t>JISC Collections</t>
  </si>
  <si>
    <t>paul harwood</t>
  </si>
  <si>
    <t>Johanna Longmore</t>
  </si>
  <si>
    <t>johanna.longmore@gmail.com</t>
  </si>
  <si>
    <t>Jo Howard</t>
  </si>
  <si>
    <t>25 (18/6/13)</t>
  </si>
  <si>
    <t>John Wiley &amp; Sons Ltd</t>
  </si>
  <si>
    <t>Accounts Payable Dept</t>
  </si>
  <si>
    <t>Blackwell Publishing Ltd</t>
  </si>
  <si>
    <t>The Atrium</t>
  </si>
  <si>
    <t>Southern Gate</t>
  </si>
  <si>
    <t>Chichester</t>
  </si>
  <si>
    <t>PO19 8SQ</t>
  </si>
  <si>
    <t>Kankana Basu</t>
  </si>
  <si>
    <t>basu.kankana@ymail.com</t>
  </si>
  <si>
    <t>Karen Gibson</t>
  </si>
  <si>
    <t>Kat Baier</t>
  </si>
  <si>
    <t>74 A Botley Road</t>
  </si>
  <si>
    <t>OX2 0BG</t>
  </si>
  <si>
    <t>Katie Read</t>
  </si>
  <si>
    <t>Read Publishing</t>
  </si>
  <si>
    <t>Publicist</t>
  </si>
  <si>
    <t>114 New Road</t>
  </si>
  <si>
    <t>Woodstock</t>
  </si>
  <si>
    <t>OX20 1PD</t>
  </si>
  <si>
    <t>Lion Hudson plc</t>
  </si>
  <si>
    <t>Debra L. Keasal</t>
  </si>
  <si>
    <t>Wilkinson House</t>
  </si>
  <si>
    <t>Jordan Hill</t>
  </si>
  <si>
    <t>OX2 8DR</t>
  </si>
  <si>
    <t>Lucy Sharp</t>
  </si>
  <si>
    <t>Code Mantra</t>
  </si>
  <si>
    <t>Luke Davies (Ebsco)</t>
  </si>
  <si>
    <t>Cathleen Blackburn</t>
  </si>
  <si>
    <t>Prama House</t>
  </si>
  <si>
    <t>267 Banbury Road</t>
  </si>
  <si>
    <t>OX2 7HT</t>
  </si>
  <si>
    <t>Manches LLP</t>
  </si>
  <si>
    <t>James Haworth</t>
  </si>
  <si>
    <t>3 Worcester Street</t>
  </si>
  <si>
    <t>9400 Garsington Road</t>
  </si>
  <si>
    <t>Oxford Business Park</t>
  </si>
  <si>
    <t>OX4 2HN</t>
  </si>
  <si>
    <t>Marion Berghahn</t>
  </si>
  <si>
    <t>Marion Cooper</t>
  </si>
  <si>
    <t>Mark Hester</t>
  </si>
  <si>
    <t>2 Holland Place</t>
  </si>
  <si>
    <t>OX3 8QT</t>
  </si>
  <si>
    <t xml:space="preserve">22 Portland Road, </t>
  </si>
  <si>
    <t xml:space="preserve">Oxford </t>
  </si>
  <si>
    <t>OX2 7EY</t>
  </si>
  <si>
    <t>Network Pharma Ltd</t>
  </si>
  <si>
    <t>Mr Peter Llewellyn</t>
  </si>
  <si>
    <t>Magdalen Centre,</t>
  </si>
  <si>
    <t>The Oxford Science Park</t>
  </si>
  <si>
    <t>OX4 4GA</t>
  </si>
  <si>
    <t>New Internationalist</t>
  </si>
  <si>
    <t>Nicolas Kucker Triana</t>
  </si>
  <si>
    <t>Osprey Publishing Limited</t>
  </si>
  <si>
    <t>Diane Hobbs</t>
  </si>
  <si>
    <t>Osprey Publishing Ltd</t>
  </si>
  <si>
    <t>Midland House, West Way</t>
  </si>
  <si>
    <t>Botley</t>
  </si>
  <si>
    <t>OX2 0PH</t>
  </si>
  <si>
    <t>Oxbow Bookes</t>
  </si>
  <si>
    <t>Hilary Schan</t>
  </si>
  <si>
    <t>10 Hythe Bridge Street</t>
  </si>
  <si>
    <t>OX1 2EW</t>
  </si>
  <si>
    <t>Oxfam Publishing</t>
  </si>
  <si>
    <t>Robert Cornford</t>
  </si>
  <si>
    <t>Oxfam House,</t>
  </si>
  <si>
    <t>John Smith Drive,</t>
  </si>
  <si>
    <t>OX4 2JY</t>
  </si>
  <si>
    <t>Oxford University Press</t>
  </si>
  <si>
    <t>Rachel Goode</t>
  </si>
  <si>
    <t>Great Clarendon Street</t>
  </si>
  <si>
    <t>OX2 6DP</t>
  </si>
  <si>
    <t>Pearson</t>
  </si>
  <si>
    <t>Catherine Newman</t>
  </si>
  <si>
    <t>Halley Court</t>
  </si>
  <si>
    <t>OX2 8EJ</t>
  </si>
  <si>
    <t>Peter Lang</t>
  </si>
  <si>
    <t>Lucy Melville</t>
  </si>
  <si>
    <t>52 St Giles</t>
  </si>
  <si>
    <t>OX1 3LU</t>
  </si>
  <si>
    <t>20 (half of 2013)</t>
  </si>
  <si>
    <t>Pippa Smart PSP Consulting</t>
  </si>
  <si>
    <t>3 Park Lane,</t>
  </si>
  <si>
    <t>Appleton,</t>
  </si>
  <si>
    <t>OX13 5JT</t>
  </si>
  <si>
    <t>Princeton University Press</t>
  </si>
  <si>
    <t>Kimberley Williams</t>
  </si>
  <si>
    <t>6 Oxford St</t>
  </si>
  <si>
    <t>OX20 1TW</t>
  </si>
  <si>
    <t>Print on Demand</t>
  </si>
  <si>
    <t>Lee Farmer</t>
  </si>
  <si>
    <t>9 Culley Court</t>
  </si>
  <si>
    <t>Bakewell Road</t>
  </si>
  <si>
    <t>Orton Southgate</t>
  </si>
  <si>
    <t>Peterborough</t>
  </si>
  <si>
    <t>PE2 6XD</t>
  </si>
  <si>
    <t>Publishing Technology</t>
  </si>
  <si>
    <t>Emily Taylor</t>
  </si>
  <si>
    <t>8100 Alec Issigonis Way</t>
  </si>
  <si>
    <t>Oxford Business Park North</t>
  </si>
  <si>
    <t>OXX4 2HU</t>
  </si>
  <si>
    <t>Richard Lingwood</t>
  </si>
  <si>
    <t>Rupert Jones-Parry</t>
  </si>
  <si>
    <t>27 Bainton Road</t>
  </si>
  <si>
    <t>OX2 7AF</t>
  </si>
  <si>
    <t>Sammye Haigh</t>
  </si>
  <si>
    <t>Sarah Ryan</t>
  </si>
  <si>
    <t>6 Newland Close</t>
  </si>
  <si>
    <t>Eynsham</t>
  </si>
  <si>
    <t>OX29 4LE</t>
  </si>
  <si>
    <t>Simon Inger Consulting</t>
  </si>
  <si>
    <t>Simon Inger</t>
  </si>
  <si>
    <t>Fernhill</t>
  </si>
  <si>
    <t>Church Lane</t>
  </si>
  <si>
    <t>Drayton</t>
  </si>
  <si>
    <t>OX14 4 JS</t>
  </si>
  <si>
    <t>Squarish Productions</t>
  </si>
  <si>
    <t>Mr Barry Gibson</t>
  </si>
  <si>
    <t>PO Box 74</t>
  </si>
  <si>
    <t>Thame</t>
  </si>
  <si>
    <t>OX9 3FY</t>
  </si>
  <si>
    <t>STM</t>
  </si>
  <si>
    <t>Kim Beadle</t>
  </si>
  <si>
    <t>£27 (half of 2013)</t>
  </si>
  <si>
    <t>Sue Jones</t>
  </si>
  <si>
    <t>Susanna Lob (susanna@onlyconnectconsultancy.com)</t>
  </si>
  <si>
    <t>Only Connect Consultancy</t>
  </si>
  <si>
    <t>Tasmin Shelton</t>
  </si>
  <si>
    <t>Tamsin Shelton Editorial Services</t>
  </si>
  <si>
    <t>81 Woodstock Road</t>
  </si>
  <si>
    <t>OX2 6HL</t>
  </si>
  <si>
    <t>Tula Publishing (Julian Russ)</t>
  </si>
  <si>
    <t>Usborne Publishing Limited</t>
  </si>
  <si>
    <t>Ms Felicity Brooks</t>
  </si>
  <si>
    <t>Stanton Harcourt Road</t>
  </si>
  <si>
    <t>Eynsham, Witney</t>
  </si>
  <si>
    <t>Transfers income</t>
  </si>
  <si>
    <t>OX29 4TU</t>
  </si>
  <si>
    <t>Ms Clare Fletcher</t>
  </si>
  <si>
    <t>University of Oxford</t>
  </si>
  <si>
    <t>99 Banbury Road</t>
  </si>
  <si>
    <t>Transfers Expenditure</t>
  </si>
  <si>
    <t>OX2 6JX</t>
  </si>
  <si>
    <t>Woodhead Publishing Limited</t>
  </si>
  <si>
    <t>Mr Martin Woodhead</t>
  </si>
  <si>
    <t>Abington Hall</t>
  </si>
  <si>
    <t>Abington</t>
  </si>
  <si>
    <t>Cambridge</t>
  </si>
  <si>
    <t>Cambs</t>
  </si>
  <si>
    <t>CB1 6AH</t>
  </si>
  <si>
    <t>Net Transfers</t>
  </si>
  <si>
    <t>2011 Accounts</t>
  </si>
  <si>
    <t>Company</t>
  </si>
  <si>
    <t>Contact</t>
  </si>
  <si>
    <t>Title</t>
  </si>
  <si>
    <t>First_Name</t>
  </si>
  <si>
    <t>Last_Name</t>
  </si>
  <si>
    <t>Job_title</t>
  </si>
  <si>
    <t>Street1</t>
  </si>
  <si>
    <t>Street2</t>
  </si>
  <si>
    <t>Town</t>
  </si>
  <si>
    <t>County</t>
  </si>
  <si>
    <t>PostCode</t>
  </si>
  <si>
    <t>E-Mail_1</t>
  </si>
  <si>
    <t>E-Mail_2</t>
  </si>
  <si>
    <t>Member</t>
  </si>
  <si>
    <t>Invoice sent</t>
  </si>
  <si>
    <t>paid</t>
  </si>
  <si>
    <t>invoiced</t>
  </si>
  <si>
    <t>kosheen@op.pl</t>
  </si>
  <si>
    <t>Y</t>
  </si>
  <si>
    <t>√</t>
  </si>
  <si>
    <t>37 Perrin Steet</t>
  </si>
  <si>
    <t>Headington</t>
  </si>
  <si>
    <t>OX3 7AS</t>
  </si>
  <si>
    <t>anthony.watkinson@btinternet.com</t>
  </si>
  <si>
    <t>suetrafford@atwoodtate.co.uk</t>
  </si>
  <si>
    <t>tessa.strickland@barefootbooks.co.uk</t>
  </si>
  <si>
    <t>g.jones@biohealthcarepublishing.com</t>
  </si>
  <si>
    <t>Elaine Heywood</t>
  </si>
  <si>
    <t>Partner</t>
  </si>
  <si>
    <t>Charlotte Ryland</t>
  </si>
  <si>
    <t>Freelance Rights and Licensing</t>
  </si>
  <si>
    <t>clare@clare-painter.co.uk</t>
  </si>
  <si>
    <t>Proprietor</t>
  </si>
  <si>
    <t>Pitts, Lower End</t>
  </si>
  <si>
    <t>rbalkwill@aol.com</t>
  </si>
  <si>
    <t>Mr Edward Pentz</t>
  </si>
  <si>
    <t>3rd Floor</t>
  </si>
  <si>
    <t>130 High St</t>
  </si>
  <si>
    <t>OX1 4DH</t>
  </si>
  <si>
    <t>Dan Barker</t>
  </si>
  <si>
    <t>dan.barker@dancan.co.uk</t>
  </si>
  <si>
    <t>David Woodhead</t>
  </si>
  <si>
    <t>Martin.Woodhead@woodheadpublishing.com</t>
  </si>
  <si>
    <t>DEL.MAIL@btinternet.com</t>
  </si>
  <si>
    <t>duncan.enright@gmail.com</t>
  </si>
  <si>
    <t>Carol J McNeil</t>
  </si>
  <si>
    <t>The Boulevard</t>
  </si>
  <si>
    <t>Langford Lane</t>
  </si>
  <si>
    <t>Kidlington</t>
  </si>
  <si>
    <t>OX5 1GB</t>
  </si>
  <si>
    <t>Kemble Drive</t>
  </si>
  <si>
    <t>SN2 2GZ</t>
  </si>
  <si>
    <t>Felcity Bryan Associates</t>
  </si>
  <si>
    <t>Melanie Topham</t>
  </si>
  <si>
    <t>michele@felicitybryan.com</t>
  </si>
  <si>
    <t>georgina.atwell@googlemail.com</t>
  </si>
  <si>
    <t>hana.whitton@btinternet.com</t>
  </si>
  <si>
    <t>Hart Publishing</t>
  </si>
  <si>
    <t>Include name of Richard Hart on invoice</t>
  </si>
  <si>
    <t>helen.johns39@gmail.com</t>
  </si>
  <si>
    <t>Freelance lexicographer + translator</t>
  </si>
  <si>
    <t>Iain McWilliams</t>
  </si>
  <si>
    <t>IainMcWilliams@bpp.com</t>
  </si>
  <si>
    <t>Imago</t>
  </si>
  <si>
    <t>gaynorj@Imago.co.uk</t>
  </si>
  <si>
    <t>Inspired Search &amp; Selection</t>
  </si>
  <si>
    <t>Donald Smith</t>
  </si>
  <si>
    <t>Clarendon House</t>
  </si>
  <si>
    <t>52 Cornmarket Street</t>
  </si>
  <si>
    <t>OX1 3HJ</t>
  </si>
  <si>
    <t>D.Smith@inspiredselection.com</t>
  </si>
  <si>
    <t>J &amp; L Watt Ltd</t>
  </si>
  <si>
    <t>Mrs Lorin Watt</t>
  </si>
  <si>
    <t>26 Temple Street</t>
  </si>
  <si>
    <t>OX1 1JS</t>
  </si>
  <si>
    <t>Jaqueline Mitchell</t>
  </si>
  <si>
    <t>Freelance</t>
  </si>
  <si>
    <t>28 Bowling Green Crescent</t>
  </si>
  <si>
    <t>Cirencester</t>
  </si>
  <si>
    <t>Glos</t>
  </si>
  <si>
    <t>GL7 2HA</t>
  </si>
  <si>
    <t>Already paid for 2011</t>
  </si>
  <si>
    <t>janehp@gmail.com</t>
  </si>
  <si>
    <t>John Beaufoy</t>
  </si>
  <si>
    <t>John Beaufoy Publishing</t>
  </si>
  <si>
    <t>11 Blenheim Court</t>
  </si>
  <si>
    <t>316 Woodstock Road</t>
  </si>
  <si>
    <t>oxon</t>
  </si>
  <si>
    <t>OX2 7NS</t>
  </si>
  <si>
    <t>john.beaufoy@ntlworld.com</t>
  </si>
  <si>
    <t>Evelyn Hillier</t>
  </si>
  <si>
    <t>PA to senior publisher</t>
  </si>
  <si>
    <t>(PA to Bob Campbell)</t>
  </si>
  <si>
    <t>karen@publishersolutionsint.com</t>
  </si>
  <si>
    <t>Paul Clifford, Suzanne Wilson-Higgins</t>
  </si>
  <si>
    <t>Office Manager</t>
  </si>
  <si>
    <t>Jordan Hill Road</t>
  </si>
  <si>
    <t>suzanneox2@googlemail.com; paulc@lionhudson.com</t>
  </si>
  <si>
    <t>In touch</t>
  </si>
  <si>
    <t>by BACS</t>
  </si>
  <si>
    <t>Louise Springthorpe</t>
  </si>
  <si>
    <t>codeMantra</t>
  </si>
  <si>
    <t>Oxford Centre for Innovation</t>
  </si>
  <si>
    <t>New Road</t>
  </si>
  <si>
    <t>OX1 1BY</t>
  </si>
  <si>
    <t>lsharp@codemantra.com</t>
  </si>
  <si>
    <t>LDavies@ebsco.com</t>
  </si>
  <si>
    <t>cathleen.blackburn@maierblackburn.com</t>
  </si>
  <si>
    <t>James Howarth</t>
  </si>
  <si>
    <t>in touch</t>
  </si>
  <si>
    <t>mhester@ariessys.com</t>
  </si>
  <si>
    <t>Michael Upshall</t>
  </si>
  <si>
    <t>ConsultMU</t>
  </si>
  <si>
    <t>michael@consultmu.co.uk</t>
  </si>
  <si>
    <t>peter@networkpharma.com</t>
  </si>
  <si>
    <t>(0) 1865 784390</t>
  </si>
  <si>
    <t>New Internationalist Publications Limited</t>
  </si>
  <si>
    <t>Chris Brazier</t>
  </si>
  <si>
    <t>Publications Editor</t>
  </si>
  <si>
    <t>55 Rectory Road</t>
  </si>
  <si>
    <t>OX4 1BW</t>
  </si>
  <si>
    <t>chrisb@newint.org</t>
  </si>
  <si>
    <t>Nick Hunter</t>
  </si>
  <si>
    <t>Susanna Lob</t>
  </si>
  <si>
    <t>y</t>
  </si>
  <si>
    <t>Amy Thompson, Samantha Downes</t>
  </si>
  <si>
    <t>1st Floor, Elms Court</t>
  </si>
  <si>
    <t>Chapel Street</t>
  </si>
  <si>
    <t>OX2 9LP</t>
  </si>
  <si>
    <t>sophie.elliston@ospreypublishing.com; amy.thompson@ospreypublishing.com</t>
  </si>
  <si>
    <t>rcornford@Oxfam.org.uk</t>
  </si>
  <si>
    <t>Mr Tim Barton</t>
  </si>
  <si>
    <t>Managing Director of the Academic Division</t>
  </si>
  <si>
    <t>l.melville@peterlang.com</t>
  </si>
  <si>
    <t>Hannah Paul</t>
  </si>
  <si>
    <t>hpaul@pupress.co.uk</t>
  </si>
  <si>
    <t>klewis@pupress.co.uk</t>
  </si>
  <si>
    <t>PSP Consulting</t>
  </si>
  <si>
    <t>Pippa Smart</t>
  </si>
  <si>
    <t>emilytaylor@publishingtechnology.com</t>
  </si>
  <si>
    <t>rbullard@fsmail.net</t>
  </si>
  <si>
    <t>Publishing Consultant</t>
  </si>
  <si>
    <t>sammye.haigh@gmail.com</t>
  </si>
  <si>
    <t>16 The Springs</t>
  </si>
  <si>
    <t>Witney</t>
  </si>
  <si>
    <t>OX28 4AJ</t>
  </si>
  <si>
    <t>Scholarly Information Strategies Ltd</t>
  </si>
  <si>
    <t>Mr Chris Beckett</t>
  </si>
  <si>
    <t>Mill Street</t>
  </si>
  <si>
    <t>OX2 0JX</t>
  </si>
  <si>
    <t>chris@atypon.com</t>
  </si>
  <si>
    <t>beadle@stm-assoc.org</t>
  </si>
  <si>
    <t>suej46@mac.com</t>
  </si>
  <si>
    <t>Taylor &amp; Francis</t>
  </si>
  <si>
    <t>Mr David Green</t>
  </si>
  <si>
    <t>Publishing Director</t>
  </si>
  <si>
    <t>4 Park Square</t>
  </si>
  <si>
    <t>Milton Park</t>
  </si>
  <si>
    <t>OX14 4RN</t>
  </si>
  <si>
    <t>Zoe.Sayers@tandf.co.uk; Lyndsey.Dixon@tandf.co.uk</t>
  </si>
  <si>
    <t>Invoice Address</t>
  </si>
  <si>
    <t>Informa UK Limited - Purchase Ledger Dept</t>
  </si>
  <si>
    <t>PO Box 7044, Sheepen Place</t>
  </si>
  <si>
    <t>CO3 3WQ</t>
  </si>
  <si>
    <t>Tessella Support Services plc</t>
  </si>
  <si>
    <t>Ms Cheryl Barnes</t>
  </si>
  <si>
    <t>Oxford OX1 4DH</t>
  </si>
  <si>
    <t>OX10 3PX</t>
  </si>
  <si>
    <t>The Publishers Association</t>
  </si>
  <si>
    <t>Emma House</t>
  </si>
  <si>
    <t>EHouse@publishers.org.uk</t>
  </si>
  <si>
    <t>Tula Publishing</t>
  </si>
  <si>
    <t>Julian Russ</t>
  </si>
  <si>
    <t>julian@tulapublishing.co.uk</t>
  </si>
  <si>
    <t>Editorial Director</t>
  </si>
  <si>
    <t>Publisher</t>
  </si>
  <si>
    <t>clare.fletcher@voltaire.ox.ac.uk; hayley.oconnell@voltaire.ox.ac.uk</t>
  </si>
  <si>
    <t>WordBox</t>
  </si>
  <si>
    <t>Ms Su Box</t>
  </si>
  <si>
    <t>WordBox Editorial Services &amp; Consultancy</t>
  </si>
  <si>
    <t>35 Hodges Court</t>
  </si>
  <si>
    <t>OX1 4NZ</t>
  </si>
  <si>
    <t>Opus Receipts and Payments Accounts</t>
  </si>
  <si>
    <t>Position Start Jan 12</t>
  </si>
  <si>
    <t>Admin - Postage</t>
  </si>
  <si>
    <t>Website Support</t>
  </si>
  <si>
    <t>Dec '17</t>
  </si>
  <si>
    <t>Dec '18</t>
  </si>
  <si>
    <t>Current Year - 2018</t>
  </si>
  <si>
    <t>Previous Year - 2017</t>
  </si>
  <si>
    <t>Membership Fees '16</t>
  </si>
  <si>
    <t>Membership Fees '17</t>
  </si>
  <si>
    <t>Membership Fees '18</t>
  </si>
  <si>
    <t>Membership Fees 2017</t>
  </si>
  <si>
    <t>Membership Fees 2018</t>
  </si>
  <si>
    <t>OPUS - Balance Sheet</t>
  </si>
  <si>
    <t>Reconciling Item/s</t>
  </si>
  <si>
    <t>Key:</t>
  </si>
  <si>
    <t>Difference</t>
  </si>
  <si>
    <t>OUP Membership - Raised July 2018</t>
  </si>
  <si>
    <t>Checked/Agreed Feb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</si>
</sst>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_-&quot;£&quot;* #,##0.00_-;\-&quot;£&quot;* #,##0.00_-;_-&quot;£&quot;* &quot;-&quot;??_-;_-@"/>
    <numFmt numFmtId="166" formatCode="mm/dd/yyyy"/>
    <numFmt numFmtId="167" formatCode="_-* #,##0.00_-;\-* #,##0.00_-;_-* &quot;-&quot;??_-;_-@"/>
    <numFmt numFmtId="168" formatCode="m/d/yyyy"/>
    <numFmt numFmtId="169" formatCode="0.000"/>
  </numFmts>
  <fonts count="45" x14ac:knownFonts="1">
    <font>
      <sz val="10"/>
      <color rgb="FF000000"/>
      <name val="Arial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color rgb="FF99330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rgb="FF0000FF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name val="Trebuchet MS"/>
      <family val="2"/>
    </font>
    <font>
      <b/>
      <sz val="10"/>
      <color rgb="FFFF0000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0"/>
      <color rgb="FF808080"/>
      <name val="Tahoma"/>
      <family val="2"/>
    </font>
    <font>
      <b/>
      <sz val="11"/>
      <name val="Tahoma"/>
      <family val="2"/>
    </font>
    <font>
      <u/>
      <sz val="10"/>
      <name val="Tahoma"/>
      <family val="2"/>
    </font>
    <font>
      <sz val="10"/>
      <color rgb="FFFF0000"/>
      <name val="Arial"/>
      <family val="2"/>
    </font>
    <font>
      <sz val="10"/>
      <color rgb="FF999999"/>
      <name val="Tahoma"/>
      <family val="2"/>
    </font>
    <font>
      <sz val="10"/>
      <color rgb="FF999999"/>
      <name val="Arial"/>
      <family val="2"/>
    </font>
    <font>
      <sz val="10"/>
      <color rgb="FF999999"/>
      <name val="Arial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FFFF"/>
      <name val="Trebuchet MS"/>
      <family val="2"/>
    </font>
    <font>
      <b/>
      <sz val="10"/>
      <color rgb="FF000000"/>
      <name val="Arial"/>
      <family val="2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sz val="12"/>
      <name val="Times New Roman"/>
      <family val="1"/>
    </font>
    <font>
      <sz val="10"/>
      <name val="Consolas"/>
      <family val="3"/>
    </font>
    <font>
      <sz val="10"/>
      <name val="Verdana"/>
      <family val="2"/>
    </font>
    <font>
      <u/>
      <sz val="10"/>
      <color rgb="FF0000FF"/>
      <name val="Tahoma"/>
      <family val="2"/>
    </font>
    <font>
      <u/>
      <sz val="10"/>
      <color rgb="FF0000FF"/>
      <name val="Tahoma"/>
      <family val="2"/>
    </font>
    <font>
      <b/>
      <sz val="11"/>
      <name val="Arial"/>
      <family val="2"/>
    </font>
    <font>
      <u/>
      <sz val="10"/>
      <color rgb="FF0000FF"/>
      <name val="Trebuchet MS"/>
      <family val="2"/>
    </font>
    <font>
      <u/>
      <sz val="10"/>
      <color rgb="FF0000FF"/>
      <name val="Trebuchet MS"/>
      <family val="2"/>
    </font>
    <font>
      <u/>
      <sz val="10"/>
      <color rgb="FF0000FF"/>
      <name val="Tahoma"/>
      <family val="2"/>
    </font>
    <font>
      <sz val="11"/>
      <name val="Calibri"/>
      <family val="2"/>
    </font>
    <font>
      <u/>
      <sz val="10"/>
      <color rgb="FF0000FF"/>
      <name val="Tahoma"/>
      <family val="2"/>
    </font>
    <font>
      <sz val="12"/>
      <name val="Trebuchet MS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0000FF"/>
        <bgColor rgb="FF0000FF"/>
      </patternFill>
    </fill>
    <fill>
      <patternFill patternType="solid">
        <fgColor rgb="FFCC99FF"/>
        <bgColor rgb="FFCC99FF"/>
      </patternFill>
    </fill>
    <fill>
      <patternFill patternType="solid">
        <fgColor rgb="FF99CC00"/>
        <bgColor rgb="FF99CC00"/>
      </patternFill>
    </fill>
    <fill>
      <patternFill patternType="solid">
        <fgColor rgb="FF808000"/>
        <bgColor rgb="FF808000"/>
      </patternFill>
    </fill>
    <fill>
      <patternFill patternType="solid">
        <fgColor rgb="FFFFFFFF"/>
        <bgColor rgb="FFFFFFFF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rgb="FF00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63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2" fillId="0" borderId="0" xfId="0" applyNumberFormat="1" applyFont="1" applyAlignment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2" fontId="2" fillId="2" borderId="2" xfId="0" applyNumberFormat="1" applyFont="1" applyFill="1" applyBorder="1" applyAlignment="1">
      <alignment horizontal="left"/>
    </xf>
    <xf numFmtId="0" fontId="2" fillId="0" borderId="3" xfId="0" applyFont="1" applyBorder="1" applyAlignment="1"/>
    <xf numFmtId="0" fontId="4" fillId="0" borderId="0" xfId="0" applyFont="1" applyAlignment="1"/>
    <xf numFmtId="14" fontId="2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2" fontId="2" fillId="3" borderId="2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2" fontId="5" fillId="2" borderId="2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7" fillId="4" borderId="6" xfId="0" applyFont="1" applyFill="1" applyBorder="1" applyAlignment="1"/>
    <xf numFmtId="2" fontId="8" fillId="2" borderId="6" xfId="0" applyNumberFormat="1" applyFont="1" applyFill="1" applyBorder="1" applyAlignment="1">
      <alignment horizontal="right"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left"/>
    </xf>
    <xf numFmtId="0" fontId="2" fillId="5" borderId="6" xfId="0" applyFont="1" applyFill="1" applyBorder="1" applyAlignment="1"/>
    <xf numFmtId="0" fontId="12" fillId="5" borderId="6" xfId="0" applyFont="1" applyFill="1" applyBorder="1" applyAlignment="1"/>
    <xf numFmtId="165" fontId="12" fillId="5" borderId="6" xfId="0" applyNumberFormat="1" applyFont="1" applyFill="1" applyBorder="1" applyAlignment="1"/>
    <xf numFmtId="0" fontId="3" fillId="0" borderId="0" xfId="0" applyFont="1" applyAlignment="1"/>
    <xf numFmtId="2" fontId="5" fillId="3" borderId="2" xfId="0" applyNumberFormat="1" applyFont="1" applyFill="1" applyBorder="1" applyAlignment="1">
      <alignment horizontal="left" wrapText="1"/>
    </xf>
    <xf numFmtId="0" fontId="12" fillId="0" borderId="0" xfId="0" applyFont="1" applyAlignment="1"/>
    <xf numFmtId="2" fontId="5" fillId="3" borderId="5" xfId="0" applyNumberFormat="1" applyFont="1" applyFill="1" applyBorder="1" applyAlignment="1">
      <alignment horizontal="left" wrapText="1"/>
    </xf>
    <xf numFmtId="16" fontId="2" fillId="0" borderId="0" xfId="0" applyNumberFormat="1" applyFont="1" applyAlignment="1"/>
    <xf numFmtId="1" fontId="2" fillId="0" borderId="0" xfId="0" applyNumberFormat="1" applyFont="1" applyAlignment="1">
      <alignment horizontal="left"/>
    </xf>
    <xf numFmtId="0" fontId="11" fillId="0" borderId="0" xfId="0" applyFont="1" applyAlignment="1"/>
    <xf numFmtId="2" fontId="2" fillId="0" borderId="0" xfId="0" applyNumberFormat="1" applyFont="1" applyAlignment="1"/>
    <xf numFmtId="0" fontId="8" fillId="0" borderId="0" xfId="0" applyFont="1" applyAlignment="1"/>
    <xf numFmtId="164" fontId="2" fillId="0" borderId="0" xfId="0" applyNumberFormat="1" applyFont="1" applyAlignment="1">
      <alignment horizontal="center"/>
    </xf>
    <xf numFmtId="2" fontId="2" fillId="6" borderId="6" xfId="0" applyNumberFormat="1" applyFont="1" applyFill="1" applyBorder="1" applyAlignment="1"/>
    <xf numFmtId="0" fontId="13" fillId="0" borderId="0" xfId="0" applyFont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/>
    <xf numFmtId="0" fontId="14" fillId="0" borderId="0" xfId="0" applyFont="1" applyAlignment="1"/>
    <xf numFmtId="0" fontId="8" fillId="0" borderId="0" xfId="0" applyFont="1" applyAlignment="1"/>
    <xf numFmtId="14" fontId="2" fillId="0" borderId="0" xfId="0" applyNumberFormat="1" applyFont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8" xfId="0" applyFont="1" applyBorder="1" applyAlignment="1"/>
    <xf numFmtId="164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/>
    <xf numFmtId="0" fontId="12" fillId="0" borderId="0" xfId="0" applyFont="1" applyAlignment="1"/>
    <xf numFmtId="2" fontId="2" fillId="0" borderId="9" xfId="0" applyNumberFormat="1" applyFont="1" applyBorder="1" applyAlignment="1"/>
    <xf numFmtId="1" fontId="2" fillId="3" borderId="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15" fillId="0" borderId="0" xfId="0" applyFont="1" applyAlignment="1"/>
    <xf numFmtId="49" fontId="2" fillId="0" borderId="0" xfId="0" applyNumberFormat="1" applyFont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right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/>
    <xf numFmtId="0" fontId="15" fillId="0" borderId="10" xfId="0" applyFont="1" applyBorder="1" applyAlignment="1"/>
    <xf numFmtId="2" fontId="15" fillId="6" borderId="11" xfId="0" applyNumberFormat="1" applyFont="1" applyFill="1" applyBorder="1" applyAlignment="1"/>
    <xf numFmtId="2" fontId="15" fillId="0" borderId="0" xfId="0" applyNumberFormat="1" applyFont="1" applyAlignment="1">
      <alignment horizontal="right"/>
    </xf>
    <xf numFmtId="2" fontId="2" fillId="6" borderId="6" xfId="0" applyNumberFormat="1" applyFont="1" applyFill="1" applyBorder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2" fontId="2" fillId="6" borderId="0" xfId="0" applyNumberFormat="1" applyFont="1" applyFill="1" applyAlignment="1"/>
    <xf numFmtId="167" fontId="2" fillId="6" borderId="6" xfId="0" applyNumberFormat="1" applyFont="1" applyFill="1" applyBorder="1" applyAlignment="1"/>
    <xf numFmtId="0" fontId="5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2" fontId="16" fillId="3" borderId="6" xfId="0" applyNumberFormat="1" applyFont="1" applyFill="1" applyBorder="1" applyAlignment="1">
      <alignment horizontal="left" wrapText="1"/>
    </xf>
    <xf numFmtId="2" fontId="5" fillId="3" borderId="6" xfId="0" applyNumberFormat="1" applyFont="1" applyFill="1" applyBorder="1" applyAlignment="1">
      <alignment horizontal="left" wrapText="1"/>
    </xf>
    <xf numFmtId="0" fontId="8" fillId="3" borderId="12" xfId="0" applyFont="1" applyFill="1" applyBorder="1" applyAlignment="1"/>
    <xf numFmtId="14" fontId="2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0" fontId="8" fillId="3" borderId="6" xfId="0" applyFont="1" applyFill="1" applyBorder="1" applyAlignment="1"/>
    <xf numFmtId="2" fontId="2" fillId="2" borderId="2" xfId="0" applyNumberFormat="1" applyFont="1" applyFill="1" applyBorder="1" applyAlignment="1"/>
    <xf numFmtId="164" fontId="2" fillId="0" borderId="0" xfId="0" applyNumberFormat="1" applyFont="1" applyAlignment="1">
      <alignment horizontal="center"/>
    </xf>
    <xf numFmtId="2" fontId="3" fillId="0" borderId="0" xfId="0" applyNumberFormat="1" applyFont="1" applyAlignment="1"/>
    <xf numFmtId="2" fontId="2" fillId="6" borderId="0" xfId="0" applyNumberFormat="1" applyFont="1" applyFill="1" applyAlignment="1"/>
    <xf numFmtId="14" fontId="2" fillId="0" borderId="7" xfId="0" applyNumberFormat="1" applyFont="1" applyBorder="1" applyAlignment="1">
      <alignment horizontal="left"/>
    </xf>
    <xf numFmtId="14" fontId="1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4" fillId="6" borderId="0" xfId="0" applyFont="1" applyFill="1" applyAlignment="1"/>
    <xf numFmtId="0" fontId="8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8" fontId="14" fillId="0" borderId="0" xfId="0" applyNumberFormat="1" applyFont="1" applyAlignment="1"/>
    <xf numFmtId="166" fontId="14" fillId="0" borderId="0" xfId="0" applyNumberFormat="1" applyFont="1" applyAlignment="1"/>
    <xf numFmtId="0" fontId="1" fillId="7" borderId="6" xfId="0" applyFont="1" applyFill="1" applyBorder="1" applyAlignment="1"/>
    <xf numFmtId="0" fontId="2" fillId="7" borderId="6" xfId="0" applyFont="1" applyFill="1" applyBorder="1" applyAlignment="1"/>
    <xf numFmtId="0" fontId="17" fillId="0" borderId="0" xfId="0" applyFont="1" applyAlignment="1">
      <alignment horizontal="right"/>
    </xf>
    <xf numFmtId="0" fontId="18" fillId="0" borderId="0" xfId="0" applyFont="1" applyAlignment="1"/>
    <xf numFmtId="0" fontId="14" fillId="6" borderId="0" xfId="0" applyFont="1" applyFill="1"/>
    <xf numFmtId="2" fontId="2" fillId="9" borderId="6" xfId="0" applyNumberFormat="1" applyFont="1" applyFill="1" applyBorder="1" applyAlignment="1"/>
    <xf numFmtId="2" fontId="17" fillId="0" borderId="0" xfId="0" applyNumberFormat="1" applyFont="1" applyAlignment="1"/>
    <xf numFmtId="0" fontId="17" fillId="0" borderId="0" xfId="0" applyFont="1" applyAlignment="1"/>
    <xf numFmtId="2" fontId="17" fillId="0" borderId="0" xfId="0" applyNumberFormat="1" applyFont="1" applyAlignment="1"/>
    <xf numFmtId="0" fontId="2" fillId="0" borderId="16" xfId="0" applyFont="1" applyBorder="1" applyAlignment="1"/>
    <xf numFmtId="0" fontId="17" fillId="0" borderId="16" xfId="0" applyFont="1" applyBorder="1" applyAlignment="1"/>
    <xf numFmtId="164" fontId="2" fillId="0" borderId="0" xfId="0" applyNumberFormat="1" applyFont="1" applyAlignment="1"/>
    <xf numFmtId="0" fontId="2" fillId="3" borderId="2" xfId="0" applyFont="1" applyFill="1" applyBorder="1" applyAlignment="1"/>
    <xf numFmtId="2" fontId="2" fillId="3" borderId="2" xfId="0" applyNumberFormat="1" applyFont="1" applyFill="1" applyBorder="1" applyAlignment="1"/>
    <xf numFmtId="2" fontId="17" fillId="0" borderId="3" xfId="0" applyNumberFormat="1" applyFont="1" applyBorder="1" applyAlignment="1"/>
    <xf numFmtId="2" fontId="2" fillId="0" borderId="3" xfId="0" applyNumberFormat="1" applyFont="1" applyBorder="1" applyAlignment="1"/>
    <xf numFmtId="0" fontId="17" fillId="0" borderId="3" xfId="0" applyFont="1" applyBorder="1" applyAlignment="1"/>
    <xf numFmtId="0" fontId="17" fillId="0" borderId="0" xfId="0" applyFont="1" applyAlignment="1"/>
    <xf numFmtId="2" fontId="2" fillId="0" borderId="17" xfId="0" applyNumberFormat="1" applyFont="1" applyBorder="1" applyAlignment="1"/>
    <xf numFmtId="0" fontId="17" fillId="0" borderId="17" xfId="0" applyFont="1" applyBorder="1" applyAlignment="1"/>
    <xf numFmtId="0" fontId="11" fillId="7" borderId="6" xfId="0" applyFont="1" applyFill="1" applyBorder="1" applyAlignment="1"/>
    <xf numFmtId="0" fontId="19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2" fillId="0" borderId="17" xfId="0" applyFont="1" applyBorder="1" applyAlignment="1"/>
    <xf numFmtId="4" fontId="2" fillId="0" borderId="0" xfId="0" applyNumberFormat="1" applyFont="1" applyAlignment="1"/>
    <xf numFmtId="4" fontId="2" fillId="0" borderId="3" xfId="0" applyNumberFormat="1" applyFont="1" applyBorder="1" applyAlignment="1"/>
    <xf numFmtId="4" fontId="2" fillId="0" borderId="17" xfId="0" applyNumberFormat="1" applyFont="1" applyBorder="1" applyAlignment="1"/>
    <xf numFmtId="4" fontId="2" fillId="6" borderId="6" xfId="0" applyNumberFormat="1" applyFont="1" applyFill="1" applyBorder="1" applyAlignment="1"/>
    <xf numFmtId="0" fontId="20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/>
    <xf numFmtId="0" fontId="1" fillId="7" borderId="6" xfId="0" applyFont="1" applyFill="1" applyBorder="1" applyAlignment="1">
      <alignment vertical="center"/>
    </xf>
    <xf numFmtId="4" fontId="2" fillId="9" borderId="6" xfId="0" applyNumberFormat="1" applyFont="1" applyFill="1" applyBorder="1" applyAlignment="1"/>
    <xf numFmtId="4" fontId="17" fillId="0" borderId="0" xfId="0" applyNumberFormat="1" applyFont="1" applyAlignment="1"/>
    <xf numFmtId="4" fontId="17" fillId="0" borderId="0" xfId="0" applyNumberFormat="1" applyFont="1" applyAlignment="1"/>
    <xf numFmtId="4" fontId="21" fillId="0" borderId="0" xfId="0" applyNumberFormat="1" applyFont="1" applyAlignment="1"/>
    <xf numFmtId="4" fontId="2" fillId="0" borderId="16" xfId="0" applyNumberFormat="1" applyFont="1" applyBorder="1" applyAlignment="1"/>
    <xf numFmtId="4" fontId="17" fillId="0" borderId="16" xfId="0" applyNumberFormat="1" applyFont="1" applyBorder="1" applyAlignment="1"/>
    <xf numFmtId="4" fontId="21" fillId="0" borderId="0" xfId="0" applyNumberFormat="1" applyFont="1" applyAlignment="1"/>
    <xf numFmtId="4" fontId="21" fillId="0" borderId="3" xfId="0" applyNumberFormat="1" applyFont="1" applyBorder="1" applyAlignment="1"/>
    <xf numFmtId="4" fontId="21" fillId="0" borderId="18" xfId="0" applyNumberFormat="1" applyFont="1" applyBorder="1" applyAlignment="1"/>
    <xf numFmtId="0" fontId="22" fillId="0" borderId="0" xfId="0" applyFont="1" applyAlignment="1"/>
    <xf numFmtId="0" fontId="22" fillId="0" borderId="16" xfId="0" applyFont="1" applyBorder="1" applyAlignment="1"/>
    <xf numFmtId="0" fontId="23" fillId="0" borderId="0" xfId="0" applyFont="1"/>
    <xf numFmtId="4" fontId="21" fillId="0" borderId="3" xfId="0" applyNumberFormat="1" applyFont="1" applyBorder="1" applyAlignment="1"/>
    <xf numFmtId="0" fontId="21" fillId="0" borderId="0" xfId="0" applyFont="1" applyAlignment="1"/>
    <xf numFmtId="4" fontId="21" fillId="0" borderId="17" xfId="0" applyNumberFormat="1" applyFont="1" applyBorder="1" applyAlignment="1"/>
    <xf numFmtId="4" fontId="2" fillId="0" borderId="18" xfId="0" applyNumberFormat="1" applyFont="1" applyBorder="1" applyAlignment="1"/>
    <xf numFmtId="4" fontId="21" fillId="0" borderId="18" xfId="0" applyNumberFormat="1" applyFont="1" applyBorder="1" applyAlignment="1"/>
    <xf numFmtId="0" fontId="21" fillId="0" borderId="0" xfId="0" applyFont="1" applyAlignment="1"/>
    <xf numFmtId="0" fontId="24" fillId="0" borderId="0" xfId="0" applyFont="1" applyAlignment="1"/>
    <xf numFmtId="0" fontId="24" fillId="10" borderId="6" xfId="0" applyFont="1" applyFill="1" applyBorder="1" applyAlignment="1"/>
    <xf numFmtId="0" fontId="2" fillId="10" borderId="6" xfId="0" applyFont="1" applyFill="1" applyBorder="1" applyAlignment="1"/>
    <xf numFmtId="0" fontId="2" fillId="11" borderId="6" xfId="0" applyFont="1" applyFill="1" applyBorder="1" applyAlignment="1"/>
    <xf numFmtId="2" fontId="7" fillId="4" borderId="6" xfId="0" applyNumberFormat="1" applyFont="1" applyFill="1" applyBorder="1" applyAlignment="1"/>
    <xf numFmtId="2" fontId="7" fillId="0" borderId="0" xfId="0" applyNumberFormat="1" applyFont="1" applyAlignment="1"/>
    <xf numFmtId="2" fontId="7" fillId="0" borderId="0" xfId="0" applyNumberFormat="1" applyFont="1" applyAlignment="1"/>
    <xf numFmtId="0" fontId="16" fillId="2" borderId="4" xfId="0" applyFont="1" applyFill="1" applyBorder="1" applyAlignment="1">
      <alignment horizontal="center" wrapText="1"/>
    </xf>
    <xf numFmtId="14" fontId="25" fillId="0" borderId="0" xfId="0" applyNumberFormat="1" applyFont="1" applyAlignment="1">
      <alignment horizontal="left"/>
    </xf>
    <xf numFmtId="0" fontId="25" fillId="0" borderId="10" xfId="0" applyFont="1" applyBorder="1" applyAlignment="1"/>
    <xf numFmtId="2" fontId="25" fillId="6" borderId="11" xfId="0" applyNumberFormat="1" applyFont="1" applyFill="1" applyBorder="1" applyAlignment="1">
      <alignment horizontal="right"/>
    </xf>
    <xf numFmtId="2" fontId="25" fillId="0" borderId="0" xfId="0" applyNumberFormat="1" applyFont="1" applyAlignment="1">
      <alignment horizontal="right"/>
    </xf>
    <xf numFmtId="0" fontId="3" fillId="0" borderId="0" xfId="0" applyFont="1" applyAlignment="1"/>
    <xf numFmtId="0" fontId="12" fillId="0" borderId="0" xfId="0" applyFont="1" applyAlignment="1">
      <alignment vertical="top" wrapText="1"/>
    </xf>
    <xf numFmtId="0" fontId="25" fillId="0" borderId="10" xfId="0" applyFont="1" applyBorder="1" applyAlignment="1"/>
    <xf numFmtId="0" fontId="2" fillId="11" borderId="6" xfId="0" applyFont="1" applyFill="1" applyBorder="1" applyAlignment="1"/>
    <xf numFmtId="0" fontId="2" fillId="11" borderId="0" xfId="0" applyFont="1" applyFill="1" applyAlignment="1"/>
    <xf numFmtId="0" fontId="3" fillId="11" borderId="0" xfId="0" applyFont="1" applyFill="1" applyAlignment="1"/>
    <xf numFmtId="0" fontId="14" fillId="11" borderId="0" xfId="0" applyFont="1" applyFill="1" applyAlignment="1"/>
    <xf numFmtId="169" fontId="2" fillId="0" borderId="0" xfId="0" applyNumberFormat="1" applyFont="1" applyAlignment="1"/>
    <xf numFmtId="0" fontId="7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12" fillId="12" borderId="6" xfId="0" applyFont="1" applyFill="1" applyBorder="1" applyAlignment="1"/>
    <xf numFmtId="0" fontId="3" fillId="10" borderId="0" xfId="0" applyFont="1" applyFill="1" applyAlignment="1"/>
    <xf numFmtId="0" fontId="28" fillId="13" borderId="6" xfId="0" applyFont="1" applyFill="1" applyBorder="1" applyAlignment="1"/>
    <xf numFmtId="0" fontId="14" fillId="10" borderId="0" xfId="0" applyFont="1" applyFill="1"/>
    <xf numFmtId="165" fontId="12" fillId="0" borderId="0" xfId="0" applyNumberFormat="1" applyFont="1" applyAlignment="1"/>
    <xf numFmtId="0" fontId="7" fillId="4" borderId="6" xfId="0" applyFont="1" applyFill="1" applyBorder="1" applyAlignment="1"/>
    <xf numFmtId="0" fontId="25" fillId="0" borderId="19" xfId="0" applyFont="1" applyBorder="1" applyAlignment="1"/>
    <xf numFmtId="0" fontId="25" fillId="0" borderId="20" xfId="0" applyFont="1" applyBorder="1" applyAlignment="1"/>
    <xf numFmtId="0" fontId="25" fillId="14" borderId="21" xfId="0" applyFont="1" applyFill="1" applyBorder="1" applyAlignment="1">
      <alignment horizontal="left"/>
    </xf>
    <xf numFmtId="0" fontId="25" fillId="14" borderId="22" xfId="0" applyFont="1" applyFill="1" applyBorder="1" applyAlignment="1">
      <alignment horizontal="left"/>
    </xf>
    <xf numFmtId="2" fontId="12" fillId="0" borderId="0" xfId="0" applyNumberFormat="1" applyFont="1" applyAlignment="1"/>
    <xf numFmtId="2" fontId="12" fillId="14" borderId="6" xfId="0" applyNumberFormat="1" applyFont="1" applyFill="1" applyBorder="1" applyAlignment="1"/>
    <xf numFmtId="14" fontId="12" fillId="14" borderId="6" xfId="0" applyNumberFormat="1" applyFont="1" applyFill="1" applyBorder="1" applyAlignment="1"/>
    <xf numFmtId="0" fontId="12" fillId="7" borderId="6" xfId="0" applyFont="1" applyFill="1" applyBorder="1" applyAlignment="1"/>
    <xf numFmtId="2" fontId="12" fillId="14" borderId="6" xfId="0" applyNumberFormat="1" applyFont="1" applyFill="1" applyBorder="1" applyAlignment="1"/>
    <xf numFmtId="2" fontId="12" fillId="14" borderId="0" xfId="0" applyNumberFormat="1" applyFont="1" applyFill="1" applyAlignment="1"/>
    <xf numFmtId="2" fontId="7" fillId="4" borderId="6" xfId="0" applyNumberFormat="1" applyFont="1" applyFill="1" applyBorder="1" applyAlignment="1"/>
    <xf numFmtId="0" fontId="0" fillId="0" borderId="0" xfId="0" applyFont="1" applyAlignment="1"/>
    <xf numFmtId="0" fontId="29" fillId="0" borderId="0" xfId="0" applyFont="1" applyAlignment="1"/>
    <xf numFmtId="0" fontId="30" fillId="14" borderId="6" xfId="0" applyFont="1" applyFill="1" applyBorder="1" applyAlignment="1">
      <alignment horizontal="left"/>
    </xf>
    <xf numFmtId="0" fontId="31" fillId="14" borderId="6" xfId="0" applyFont="1" applyFill="1" applyBorder="1" applyAlignment="1"/>
    <xf numFmtId="0" fontId="3" fillId="14" borderId="6" xfId="0" applyFont="1" applyFill="1" applyBorder="1" applyAlignment="1"/>
    <xf numFmtId="14" fontId="12" fillId="0" borderId="0" xfId="0" applyNumberFormat="1" applyFont="1" applyAlignment="1"/>
    <xf numFmtId="2" fontId="12" fillId="0" borderId="0" xfId="0" applyNumberFormat="1" applyFont="1" applyAlignment="1"/>
    <xf numFmtId="0" fontId="32" fillId="0" borderId="0" xfId="0" applyFont="1" applyAlignment="1"/>
    <xf numFmtId="0" fontId="3" fillId="14" borderId="6" xfId="0" applyFont="1" applyFill="1" applyBorder="1" applyAlignment="1">
      <alignment horizontal="left"/>
    </xf>
    <xf numFmtId="0" fontId="33" fillId="0" borderId="0" xfId="0" applyFont="1" applyAlignment="1"/>
    <xf numFmtId="0" fontId="12" fillId="15" borderId="6" xfId="0" applyFont="1" applyFill="1" applyBorder="1" applyAlignment="1"/>
    <xf numFmtId="2" fontId="12" fillId="15" borderId="6" xfId="0" applyNumberFormat="1" applyFont="1" applyFill="1" applyBorder="1" applyAlignment="1"/>
    <xf numFmtId="2" fontId="12" fillId="16" borderId="6" xfId="0" applyNumberFormat="1" applyFont="1" applyFill="1" applyBorder="1" applyAlignment="1"/>
    <xf numFmtId="0" fontId="12" fillId="16" borderId="6" xfId="0" applyFont="1" applyFill="1" applyBorder="1" applyAlignment="1"/>
    <xf numFmtId="14" fontId="12" fillId="15" borderId="6" xfId="0" applyNumberFormat="1" applyFont="1" applyFill="1" applyBorder="1" applyAlignment="1"/>
    <xf numFmtId="0" fontId="34" fillId="0" borderId="0" xfId="0" applyFont="1" applyAlignment="1"/>
    <xf numFmtId="0" fontId="12" fillId="2" borderId="6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35" fillId="0" borderId="0" xfId="0" applyFont="1" applyAlignment="1">
      <alignment vertical="top"/>
    </xf>
    <xf numFmtId="14" fontId="12" fillId="0" borderId="0" xfId="0" applyNumberFormat="1" applyFont="1" applyAlignment="1">
      <alignment horizontal="center"/>
    </xf>
    <xf numFmtId="0" fontId="36" fillId="14" borderId="6" xfId="0" applyFont="1" applyFill="1" applyBorder="1" applyAlignment="1">
      <alignment vertical="top"/>
    </xf>
    <xf numFmtId="0" fontId="12" fillId="4" borderId="6" xfId="0" applyFont="1" applyFill="1" applyBorder="1" applyAlignment="1"/>
    <xf numFmtId="0" fontId="37" fillId="0" borderId="0" xfId="0" applyFont="1" applyAlignment="1"/>
    <xf numFmtId="0" fontId="38" fillId="14" borderId="6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12" fillId="14" borderId="6" xfId="0" applyFont="1" applyFill="1" applyBorder="1" applyAlignment="1">
      <alignment vertical="top" wrapText="1"/>
    </xf>
    <xf numFmtId="0" fontId="12" fillId="14" borderId="6" xfId="0" applyFont="1" applyFill="1" applyBorder="1" applyAlignment="1"/>
    <xf numFmtId="0" fontId="40" fillId="14" borderId="6" xfId="0" applyFont="1" applyFill="1" applyBorder="1" applyAlignment="1">
      <alignment vertical="top" wrapText="1"/>
    </xf>
    <xf numFmtId="14" fontId="12" fillId="2" borderId="6" xfId="0" applyNumberFormat="1" applyFont="1" applyFill="1" applyBorder="1" applyAlignment="1">
      <alignment horizontal="center"/>
    </xf>
    <xf numFmtId="0" fontId="41" fillId="0" borderId="0" xfId="0" applyFont="1" applyAlignment="1"/>
    <xf numFmtId="0" fontId="42" fillId="0" borderId="0" xfId="0" applyFont="1" applyAlignment="1">
      <alignment vertical="top" wrapText="1"/>
    </xf>
    <xf numFmtId="0" fontId="37" fillId="0" borderId="0" xfId="0" applyFont="1" applyAlignment="1">
      <alignment horizontal="left"/>
    </xf>
    <xf numFmtId="0" fontId="43" fillId="0" borderId="0" xfId="0" applyFont="1" applyAlignment="1"/>
    <xf numFmtId="0" fontId="1" fillId="17" borderId="6" xfId="0" applyFont="1" applyFill="1" applyBorder="1" applyAlignment="1"/>
    <xf numFmtId="0" fontId="2" fillId="17" borderId="6" xfId="0" applyFont="1" applyFill="1" applyBorder="1" applyAlignment="1"/>
    <xf numFmtId="3" fontId="2" fillId="0" borderId="0" xfId="0" applyNumberFormat="1" applyFont="1" applyAlignment="1"/>
    <xf numFmtId="2" fontId="2" fillId="0" borderId="0" xfId="0" quotePrefix="1" applyNumberFormat="1" applyFont="1" applyAlignment="1"/>
    <xf numFmtId="0" fontId="0" fillId="0" borderId="0" xfId="0" quotePrefix="1" applyFont="1" applyAlignment="1"/>
    <xf numFmtId="0" fontId="44" fillId="0" borderId="0" xfId="0" applyFont="1" applyAlignment="1"/>
    <xf numFmtId="2" fontId="0" fillId="0" borderId="0" xfId="0" applyNumberFormat="1" applyFont="1" applyAlignment="1"/>
    <xf numFmtId="4" fontId="2" fillId="19" borderId="0" xfId="0" applyNumberFormat="1" applyFont="1" applyFill="1" applyAlignment="1"/>
    <xf numFmtId="4" fontId="21" fillId="19" borderId="0" xfId="0" applyNumberFormat="1" applyFont="1" applyFill="1" applyAlignment="1"/>
    <xf numFmtId="2" fontId="2" fillId="18" borderId="6" xfId="0" applyNumberFormat="1" applyFont="1" applyFill="1" applyBorder="1" applyAlignment="1"/>
    <xf numFmtId="2" fontId="17" fillId="19" borderId="0" xfId="0" applyNumberFormat="1" applyFont="1" applyFill="1" applyAlignment="1"/>
    <xf numFmtId="2" fontId="2" fillId="19" borderId="0" xfId="0" applyNumberFormat="1" applyFont="1" applyFill="1" applyAlignment="1"/>
    <xf numFmtId="2" fontId="17" fillId="0" borderId="0" xfId="0" applyNumberFormat="1" applyFont="1" applyFill="1" applyAlignment="1"/>
    <xf numFmtId="2" fontId="17" fillId="19" borderId="3" xfId="0" applyNumberFormat="1" applyFont="1" applyFill="1" applyBorder="1" applyAlignment="1"/>
    <xf numFmtId="2" fontId="17" fillId="20" borderId="0" xfId="0" applyNumberFormat="1" applyFont="1" applyFill="1" applyAlignment="1"/>
    <xf numFmtId="2" fontId="2" fillId="20" borderId="0" xfId="0" applyNumberFormat="1" applyFont="1" applyFill="1" applyAlignment="1"/>
    <xf numFmtId="2" fontId="2" fillId="19" borderId="3" xfId="0" applyNumberFormat="1" applyFont="1" applyFill="1" applyBorder="1" applyAlignment="1"/>
    <xf numFmtId="0" fontId="17" fillId="19" borderId="0" xfId="0" applyFont="1" applyFill="1" applyAlignment="1"/>
    <xf numFmtId="2" fontId="17" fillId="0" borderId="17" xfId="0" applyNumberFormat="1" applyFont="1" applyBorder="1" applyAlignment="1"/>
    <xf numFmtId="4" fontId="2" fillId="0" borderId="6" xfId="0" applyNumberFormat="1" applyFont="1" applyFill="1" applyBorder="1" applyAlignment="1"/>
    <xf numFmtId="4" fontId="17" fillId="0" borderId="0" xfId="0" applyNumberFormat="1" applyFont="1" applyFill="1" applyAlignment="1"/>
    <xf numFmtId="0" fontId="3" fillId="20" borderId="0" xfId="0" applyFont="1" applyFill="1" applyAlignment="1"/>
    <xf numFmtId="2" fontId="20" fillId="0" borderId="0" xfId="0" applyNumberFormat="1" applyFont="1" applyAlignment="1"/>
    <xf numFmtId="4" fontId="2" fillId="20" borderId="11" xfId="0" applyNumberFormat="1" applyFont="1" applyFill="1" applyBorder="1" applyAlignment="1"/>
    <xf numFmtId="0" fontId="0" fillId="19" borderId="0" xfId="0" applyFont="1" applyFill="1" applyAlignment="1"/>
    <xf numFmtId="4" fontId="21" fillId="20" borderId="11" xfId="0" applyNumberFormat="1" applyFont="1" applyFill="1" applyBorder="1" applyAlignment="1"/>
    <xf numFmtId="4" fontId="2" fillId="21" borderId="11" xfId="0" applyNumberFormat="1" applyFont="1" applyFill="1" applyBorder="1" applyAlignment="1"/>
    <xf numFmtId="4" fontId="21" fillId="21" borderId="0" xfId="0" applyNumberFormat="1" applyFont="1" applyFill="1" applyAlignment="1"/>
    <xf numFmtId="4" fontId="21" fillId="21" borderId="3" xfId="0" applyNumberFormat="1" applyFont="1" applyFill="1" applyBorder="1" applyAlignment="1"/>
    <xf numFmtId="0" fontId="2" fillId="8" borderId="13" xfId="0" applyFont="1" applyFill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0" fontId="17" fillId="0" borderId="7" xfId="0" applyFont="1" applyBorder="1" applyAlignment="1">
      <alignment horizontal="center"/>
    </xf>
    <xf numFmtId="0" fontId="14" fillId="0" borderId="8" xfId="0" applyFont="1" applyBorder="1"/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F99CC"/>
          <bgColor rgb="FFFF99CC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CFFCC"/>
          <bgColor rgb="FFCCFFCC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outlinePr summaryBelow="0" summaryRight="0"/>
  </sheetPr>
  <dimension ref="A1:I998"/>
  <sheetViews>
    <sheetView tabSelected="1" topLeftCell="A24" workbookViewId="0">
      <selection activeCell="E41" sqref="E41"/>
    </sheetView>
  </sheetViews>
  <sheetFormatPr defaultColWidth="17.42578125" defaultRowHeight="15" customHeight="1" x14ac:dyDescent="0.2"/>
  <cols>
    <col min="1" max="1" width="14.140625" style="195" customWidth="1"/>
    <col min="2" max="2" width="23.5703125" style="195" customWidth="1"/>
    <col min="3" max="5" width="8.5703125" style="195" customWidth="1"/>
    <col min="6" max="6" width="2.140625" style="195" customWidth="1"/>
    <col min="7" max="9" width="8.5703125" style="195" customWidth="1"/>
    <col min="10" max="16384" width="17.42578125" style="195"/>
  </cols>
  <sheetData>
    <row r="1" spans="1:9" ht="19.5" customHeight="1" x14ac:dyDescent="0.25">
      <c r="A1" s="104" t="s">
        <v>268</v>
      </c>
      <c r="B1" s="105"/>
      <c r="C1" s="105"/>
      <c r="D1" s="105"/>
      <c r="E1" s="105"/>
      <c r="F1" s="105"/>
      <c r="G1" s="105"/>
      <c r="H1" s="105"/>
      <c r="I1" s="105"/>
    </row>
    <row r="2" spans="1:9" ht="19.5" customHeight="1" x14ac:dyDescent="0.2">
      <c r="A2" s="34"/>
      <c r="B2" s="100"/>
      <c r="C2" s="167"/>
      <c r="D2" s="167"/>
      <c r="E2" s="167"/>
      <c r="F2" s="100"/>
      <c r="G2" s="167"/>
      <c r="H2" s="167"/>
      <c r="I2" s="167"/>
    </row>
    <row r="3" spans="1:9" ht="12.75" customHeight="1" x14ac:dyDescent="0.2">
      <c r="A3" s="100"/>
      <c r="B3" s="100"/>
      <c r="C3" s="257" t="s">
        <v>806</v>
      </c>
      <c r="D3" s="258"/>
      <c r="E3" s="259"/>
      <c r="F3" s="100"/>
      <c r="G3" s="260" t="s">
        <v>807</v>
      </c>
      <c r="H3" s="261"/>
      <c r="I3" s="261"/>
    </row>
    <row r="4" spans="1:9" ht="12.75" customHeight="1" x14ac:dyDescent="0.2">
      <c r="A4" s="100"/>
      <c r="B4" s="100"/>
      <c r="C4" s="101" t="s">
        <v>269</v>
      </c>
      <c r="D4" s="101" t="s">
        <v>269</v>
      </c>
      <c r="E4" s="101" t="s">
        <v>269</v>
      </c>
      <c r="F4" s="100"/>
      <c r="G4" s="106" t="s">
        <v>269</v>
      </c>
      <c r="H4" s="106" t="s">
        <v>269</v>
      </c>
      <c r="I4" s="106" t="s">
        <v>269</v>
      </c>
    </row>
    <row r="5" spans="1:9" ht="13.5" customHeight="1" x14ac:dyDescent="0.2">
      <c r="A5" s="107" t="s">
        <v>270</v>
      </c>
      <c r="B5" s="100"/>
      <c r="C5" s="167"/>
      <c r="D5" s="167"/>
      <c r="E5" s="167"/>
      <c r="F5" s="100"/>
      <c r="G5" s="167"/>
      <c r="H5" s="167"/>
      <c r="I5" s="167"/>
    </row>
    <row r="6" spans="1:9" ht="12.75" customHeight="1" x14ac:dyDescent="0.2">
      <c r="A6" s="100"/>
      <c r="B6" s="100" t="s">
        <v>12</v>
      </c>
      <c r="C6" s="237"/>
      <c r="D6" s="167"/>
      <c r="E6" s="167"/>
      <c r="F6" s="100"/>
      <c r="G6" s="112"/>
      <c r="H6" s="121"/>
      <c r="I6" s="121"/>
    </row>
    <row r="7" spans="1:9" ht="12.75" customHeight="1" x14ac:dyDescent="0.2">
      <c r="A7" s="100"/>
      <c r="B7" s="100" t="s">
        <v>13</v>
      </c>
      <c r="C7" s="237"/>
      <c r="D7" s="167"/>
      <c r="E7" s="167"/>
      <c r="F7" s="100"/>
      <c r="G7" s="112">
        <f>Income!J154</f>
        <v>3880</v>
      </c>
      <c r="H7" s="121"/>
      <c r="I7" s="121"/>
    </row>
    <row r="8" spans="1:9" ht="12.75" customHeight="1" x14ac:dyDescent="0.2">
      <c r="A8" s="100"/>
      <c r="B8" s="100" t="s">
        <v>14</v>
      </c>
      <c r="C8" s="237">
        <f>Income!K154</f>
        <v>3640</v>
      </c>
      <c r="D8" s="167"/>
      <c r="E8" s="167"/>
      <c r="F8" s="100"/>
      <c r="G8" s="112"/>
      <c r="H8" s="121"/>
      <c r="I8" s="121"/>
    </row>
    <row r="9" spans="1:9" ht="12.75" customHeight="1" x14ac:dyDescent="0.2">
      <c r="A9" s="100"/>
      <c r="B9" s="22" t="s">
        <v>271</v>
      </c>
      <c r="C9" s="113"/>
      <c r="D9" s="43">
        <f>SUM(C6:C8)</f>
        <v>3640</v>
      </c>
      <c r="E9" s="167"/>
      <c r="F9" s="100"/>
      <c r="G9" s="114"/>
      <c r="H9" s="112">
        <f>SUM(G6:G8)</f>
        <v>3880</v>
      </c>
      <c r="I9" s="121"/>
    </row>
    <row r="10" spans="1:9" ht="12.75" customHeight="1" x14ac:dyDescent="0.2">
      <c r="A10" s="100"/>
      <c r="B10" s="22"/>
      <c r="C10" s="100"/>
      <c r="D10" s="43"/>
      <c r="E10" s="167"/>
      <c r="F10" s="100"/>
      <c r="G10" s="121"/>
      <c r="H10" s="112"/>
      <c r="I10" s="121"/>
    </row>
    <row r="11" spans="1:9" ht="12.75" customHeight="1" x14ac:dyDescent="0.2">
      <c r="A11" s="100"/>
      <c r="B11" s="100" t="str">
        <f>Income!$L$1</f>
        <v>Party Income</v>
      </c>
      <c r="C11" s="237">
        <f>SUM(Income!L122:'Income'!L151)</f>
        <v>0</v>
      </c>
      <c r="D11" s="167"/>
      <c r="E11" s="167"/>
      <c r="F11" s="100"/>
      <c r="G11" s="242">
        <f>SUM(Income!L92:'Income'!L121)</f>
        <v>0</v>
      </c>
      <c r="H11" s="121"/>
      <c r="I11" s="121"/>
    </row>
    <row r="12" spans="1:9" ht="12.75" customHeight="1" x14ac:dyDescent="0.2">
      <c r="A12" s="100"/>
      <c r="B12" s="100" t="str">
        <f>Income!$M$1</f>
        <v>Sponsorship</v>
      </c>
      <c r="C12" s="237">
        <f>SUM(Income!M122:'Income'!M151)</f>
        <v>0</v>
      </c>
      <c r="D12" s="167"/>
      <c r="E12" s="167"/>
      <c r="F12" s="100"/>
      <c r="G12" s="242">
        <f>SUM(Income!M92:'Income'!M121)</f>
        <v>0</v>
      </c>
      <c r="H12" s="121"/>
      <c r="I12" s="121"/>
    </row>
    <row r="13" spans="1:9" ht="12.75" customHeight="1" x14ac:dyDescent="0.2">
      <c r="A13" s="100"/>
      <c r="B13" s="100" t="str">
        <f>Income!$N$1</f>
        <v>on the door entry</v>
      </c>
      <c r="C13" s="237">
        <f>SUM(Income!N122:'Income'!N151)</f>
        <v>0</v>
      </c>
      <c r="D13" s="167"/>
      <c r="E13" s="167"/>
      <c r="F13" s="100"/>
      <c r="G13" s="242">
        <f>SUM(Income!N92:'Income'!N121)</f>
        <v>0</v>
      </c>
      <c r="H13" s="121"/>
      <c r="I13" s="121"/>
    </row>
    <row r="14" spans="1:9" ht="12.75" customHeight="1" x14ac:dyDescent="0.2">
      <c r="A14" s="100"/>
      <c r="B14" s="100" t="str">
        <f>Income!$O$1</f>
        <v>Bank Interest</v>
      </c>
      <c r="C14" s="237">
        <f>SUM(Income!O217:'Income'!O233)</f>
        <v>3.6599999999999997</v>
      </c>
      <c r="D14" s="167"/>
      <c r="E14" s="167"/>
      <c r="F14" s="100"/>
      <c r="G14" s="242">
        <f>SUM(Income!O201:'Income'!O215)</f>
        <v>0.79</v>
      </c>
      <c r="H14" s="121"/>
      <c r="I14" s="121"/>
    </row>
    <row r="15" spans="1:9" ht="12.75" customHeight="1" x14ac:dyDescent="0.2">
      <c r="A15" s="100"/>
      <c r="B15" s="43" t="str">
        <f>Income!$Q$1</f>
        <v>Other</v>
      </c>
      <c r="C15" s="237">
        <f>SUM(Income!Q122:'Income'!Q151)</f>
        <v>0</v>
      </c>
      <c r="D15" s="167"/>
      <c r="E15" s="167"/>
      <c r="F15" s="100"/>
      <c r="G15" s="242">
        <f>SUM(Income!Q92:'Income'!Q121)</f>
        <v>0</v>
      </c>
      <c r="H15" s="121"/>
      <c r="I15" s="121"/>
    </row>
    <row r="16" spans="1:9" ht="12.75" customHeight="1" x14ac:dyDescent="0.2">
      <c r="A16" s="100"/>
      <c r="B16" s="22" t="s">
        <v>272</v>
      </c>
      <c r="C16" s="113"/>
      <c r="D16" s="239">
        <f>SUM(C11:C15)</f>
        <v>3.6599999999999997</v>
      </c>
      <c r="E16" s="167"/>
      <c r="F16" s="100"/>
      <c r="G16" s="114"/>
      <c r="H16" s="238">
        <f>SUM(G11:G15)</f>
        <v>0.79</v>
      </c>
      <c r="I16" s="121"/>
    </row>
    <row r="17" spans="1:9" ht="12.75" customHeight="1" x14ac:dyDescent="0.2">
      <c r="A17" s="100"/>
      <c r="B17" s="100"/>
      <c r="C17" s="100"/>
      <c r="D17" s="113"/>
      <c r="E17" s="167"/>
      <c r="F17" s="100"/>
      <c r="G17" s="121"/>
      <c r="H17" s="114"/>
      <c r="I17" s="121"/>
    </row>
    <row r="18" spans="1:9" ht="12.75" customHeight="1" x14ac:dyDescent="0.2">
      <c r="A18" s="100"/>
      <c r="B18" s="22" t="s">
        <v>273</v>
      </c>
      <c r="C18" s="167"/>
      <c r="D18" s="167"/>
      <c r="E18" s="239">
        <f>SUM(D16,D9)</f>
        <v>3643.66</v>
      </c>
      <c r="F18" s="100"/>
      <c r="G18" s="121"/>
      <c r="H18" s="121"/>
      <c r="I18" s="238">
        <f>SUM(H9:H16)</f>
        <v>3880.79</v>
      </c>
    </row>
    <row r="19" spans="1:9" ht="12.75" customHeight="1" x14ac:dyDescent="0.2">
      <c r="A19" s="100"/>
      <c r="B19" s="100"/>
      <c r="C19" s="167"/>
      <c r="D19" s="167"/>
      <c r="E19" s="249"/>
      <c r="F19" s="100"/>
      <c r="G19" s="121"/>
      <c r="H19" s="121"/>
      <c r="I19" s="121"/>
    </row>
    <row r="20" spans="1:9" ht="13.5" customHeight="1" x14ac:dyDescent="0.2">
      <c r="A20" s="107" t="s">
        <v>274</v>
      </c>
      <c r="B20" s="43" t="str">
        <f>Expenditure!$E$1</f>
        <v>Admin - Fees</v>
      </c>
      <c r="C20" s="243">
        <f>SUM(Expenditure!E109:'Expenditure'!E146)</f>
        <v>2250</v>
      </c>
      <c r="D20" s="167"/>
      <c r="E20" s="167"/>
      <c r="F20" s="100"/>
      <c r="G20" s="240">
        <f>SUM(Expenditure!E70:'Expenditure'!E108)</f>
        <v>3000</v>
      </c>
      <c r="H20" s="121"/>
      <c r="I20" s="121"/>
    </row>
    <row r="21" spans="1:9" ht="12.75" customHeight="1" x14ac:dyDescent="0.2">
      <c r="A21" s="100"/>
      <c r="B21" s="43" t="str">
        <f>Expenditure!$F$1</f>
        <v>Admin - Other</v>
      </c>
      <c r="C21" s="243">
        <f>SUM(Expenditure!F109:F146)</f>
        <v>0</v>
      </c>
      <c r="D21" s="167"/>
      <c r="E21" s="167"/>
      <c r="F21" s="100"/>
      <c r="G21" s="240">
        <f>SUM(Expenditure!F70:F108)</f>
        <v>0</v>
      </c>
      <c r="H21" s="121"/>
      <c r="I21" s="121"/>
    </row>
    <row r="22" spans="1:9" ht="12.75" customHeight="1" x14ac:dyDescent="0.2">
      <c r="A22" s="100"/>
      <c r="B22" s="22" t="s">
        <v>275</v>
      </c>
      <c r="C22" s="113"/>
      <c r="D22" s="239">
        <f>SUM(C20:C21)</f>
        <v>2250</v>
      </c>
      <c r="E22" s="167"/>
      <c r="F22" s="100"/>
      <c r="G22" s="114"/>
      <c r="H22" s="238">
        <f>SUM(G20:G21)</f>
        <v>3000</v>
      </c>
      <c r="I22" s="121"/>
    </row>
    <row r="23" spans="1:9" ht="12.75" customHeight="1" x14ac:dyDescent="0.2">
      <c r="A23" s="100"/>
      <c r="B23" s="100"/>
      <c r="C23" s="167"/>
      <c r="D23" s="43"/>
      <c r="E23" s="167"/>
      <c r="F23" s="100"/>
      <c r="G23" s="121"/>
      <c r="H23" s="112"/>
      <c r="I23" s="121"/>
    </row>
    <row r="24" spans="1:9" ht="12.75" customHeight="1" x14ac:dyDescent="0.2">
      <c r="A24" s="100"/>
      <c r="B24" s="43" t="str">
        <f>Expenditure!$G$1</f>
        <v>Meetings - Catering</v>
      </c>
      <c r="C24" s="243">
        <f>SUM(Expenditure!G109:G146)</f>
        <v>386.65</v>
      </c>
      <c r="D24" s="167"/>
      <c r="E24" s="167"/>
      <c r="F24" s="100"/>
      <c r="G24" s="240">
        <f>SUM(Expenditure!G70:'Expenditure'!G108)</f>
        <v>1700.6100000000001</v>
      </c>
      <c r="H24" s="121"/>
      <c r="I24" s="121"/>
    </row>
    <row r="25" spans="1:9" ht="12.75" customHeight="1" x14ac:dyDescent="0.2">
      <c r="A25" s="100"/>
      <c r="B25" s="43" t="str">
        <f>Expenditure!$H$1</f>
        <v>Meetings - Speakers</v>
      </c>
      <c r="C25" s="243">
        <f>SUM(Expenditure!H109:H146)</f>
        <v>291.65999999999997</v>
      </c>
      <c r="D25" s="43"/>
      <c r="E25" s="167"/>
      <c r="F25" s="100"/>
      <c r="G25" s="240">
        <f>SUM(Expenditure!H70:H108)</f>
        <v>0</v>
      </c>
      <c r="H25" s="121"/>
      <c r="I25" s="121"/>
    </row>
    <row r="26" spans="1:9" ht="12.75" customHeight="1" x14ac:dyDescent="0.2">
      <c r="A26" s="100"/>
      <c r="B26" s="43" t="str">
        <f>Expenditure!$I$1</f>
        <v>Meetings - Other</v>
      </c>
      <c r="C26" s="243">
        <f>SUM(Expenditure!I109:I146)</f>
        <v>0</v>
      </c>
      <c r="D26" s="167"/>
      <c r="E26" s="167"/>
      <c r="F26" s="100"/>
      <c r="G26" s="240">
        <f>SUM(Expenditure!I70:I108)</f>
        <v>0</v>
      </c>
      <c r="H26" s="121"/>
      <c r="I26" s="121"/>
    </row>
    <row r="27" spans="1:9" ht="12.75" customHeight="1" x14ac:dyDescent="0.2">
      <c r="A27" s="100"/>
      <c r="B27" s="22" t="s">
        <v>276</v>
      </c>
      <c r="C27" s="113"/>
      <c r="D27" s="239">
        <f>SUM(C24:C26)</f>
        <v>678.31</v>
      </c>
      <c r="E27" s="167"/>
      <c r="F27" s="100"/>
      <c r="G27" s="114"/>
      <c r="H27" s="238">
        <f>SUM(G24:G26)</f>
        <v>1700.6100000000001</v>
      </c>
      <c r="I27" s="121"/>
    </row>
    <row r="28" spans="1:9" ht="12.75" customHeight="1" x14ac:dyDescent="0.2">
      <c r="A28" s="100"/>
      <c r="B28" s="100"/>
      <c r="C28" s="100"/>
      <c r="D28" s="43"/>
      <c r="E28" s="167"/>
      <c r="F28" s="100"/>
      <c r="G28" s="121"/>
      <c r="H28" s="112"/>
      <c r="I28" s="121"/>
    </row>
    <row r="29" spans="1:9" ht="12.75" customHeight="1" x14ac:dyDescent="0.2">
      <c r="A29" s="100"/>
      <c r="B29" s="43" t="str">
        <f>Expenditure!$J$1</f>
        <v>Website Development</v>
      </c>
      <c r="C29" s="243">
        <f>SUM(Expenditure!J109:J146)</f>
        <v>0</v>
      </c>
      <c r="D29" s="167"/>
      <c r="E29" s="167"/>
      <c r="F29" s="100"/>
      <c r="G29" s="240">
        <f>SUM(Expenditure!J70:J108)</f>
        <v>0</v>
      </c>
      <c r="H29" s="121"/>
      <c r="I29" s="121"/>
    </row>
    <row r="30" spans="1:9" ht="12.75" customHeight="1" x14ac:dyDescent="0.2">
      <c r="A30" s="100"/>
      <c r="B30" s="22" t="s">
        <v>277</v>
      </c>
      <c r="C30" s="113"/>
      <c r="D30" s="239">
        <f>SUM(C29)</f>
        <v>0</v>
      </c>
      <c r="E30" s="167"/>
      <c r="F30" s="100"/>
      <c r="G30" s="114"/>
      <c r="H30" s="238">
        <f>SUM(G29)</f>
        <v>0</v>
      </c>
      <c r="I30" s="121"/>
    </row>
    <row r="31" spans="1:9" ht="12.75" customHeight="1" x14ac:dyDescent="0.2">
      <c r="A31" s="100"/>
      <c r="B31" s="100"/>
      <c r="C31" s="43"/>
      <c r="D31" s="167"/>
      <c r="E31" s="167"/>
      <c r="F31" s="100"/>
      <c r="G31" s="112"/>
      <c r="H31" s="121"/>
      <c r="I31" s="121"/>
    </row>
    <row r="32" spans="1:9" ht="12.75" customHeight="1" x14ac:dyDescent="0.2">
      <c r="A32" s="100"/>
      <c r="B32" s="43" t="str">
        <f>Expenditure!$K$1</f>
        <v>Party Subsidy</v>
      </c>
      <c r="C32" s="243">
        <f>SUM(Expenditure!K109:K146)</f>
        <v>213.6</v>
      </c>
      <c r="D32" s="167"/>
      <c r="E32" s="167"/>
      <c r="F32" s="43"/>
      <c r="G32" s="240">
        <f>SUM(Expenditure!K70:K108)</f>
        <v>0</v>
      </c>
      <c r="H32" s="121"/>
      <c r="I32" s="121"/>
    </row>
    <row r="33" spans="1:9" ht="12.75" customHeight="1" x14ac:dyDescent="0.2">
      <c r="A33" s="100"/>
      <c r="B33" s="22" t="s">
        <v>278</v>
      </c>
      <c r="C33" s="113"/>
      <c r="D33" s="239">
        <f>SUM(C32)</f>
        <v>213.6</v>
      </c>
      <c r="E33" s="167"/>
      <c r="F33" s="100"/>
      <c r="G33" s="114"/>
      <c r="H33" s="238">
        <f>SUM(G32)</f>
        <v>0</v>
      </c>
      <c r="I33" s="121"/>
    </row>
    <row r="34" spans="1:9" ht="12.75" customHeight="1" x14ac:dyDescent="0.2">
      <c r="A34" s="100"/>
      <c r="B34" s="43"/>
      <c r="C34" s="43"/>
      <c r="D34" s="167"/>
      <c r="E34" s="167"/>
      <c r="F34" s="43"/>
      <c r="G34" s="112"/>
      <c r="H34" s="121"/>
      <c r="I34" s="121"/>
    </row>
    <row r="35" spans="1:9" ht="12.75" customHeight="1" x14ac:dyDescent="0.2">
      <c r="A35" s="100"/>
      <c r="B35" s="43" t="s">
        <v>36</v>
      </c>
      <c r="C35" s="43">
        <f>SUM(Expenditure!M109:M146)</f>
        <v>60.25</v>
      </c>
      <c r="D35" s="167"/>
      <c r="E35" s="167"/>
      <c r="F35" s="43"/>
      <c r="G35" s="112">
        <f>SUM(Expenditure!M70:M108)</f>
        <v>45</v>
      </c>
      <c r="H35" s="167"/>
      <c r="I35" s="167"/>
    </row>
    <row r="36" spans="1:9" ht="12.75" customHeight="1" x14ac:dyDescent="0.2">
      <c r="A36" s="100"/>
      <c r="B36" s="43" t="str">
        <f>Expenditure!$N$1</f>
        <v>Other</v>
      </c>
      <c r="C36" s="43">
        <f>SUM(Expenditure!N109:N146)</f>
        <v>0</v>
      </c>
      <c r="D36" s="167"/>
      <c r="E36" s="167"/>
      <c r="F36" s="100"/>
      <c r="G36" s="118">
        <f>SUM(Expenditure!N70:N108)</f>
        <v>0</v>
      </c>
      <c r="H36" s="121"/>
      <c r="I36" s="121"/>
    </row>
    <row r="37" spans="1:9" ht="12.75" customHeight="1" x14ac:dyDescent="0.2">
      <c r="A37" s="100"/>
      <c r="B37" s="22" t="s">
        <v>279</v>
      </c>
      <c r="C37" s="113"/>
      <c r="D37" s="244">
        <f>SUM(C35:C36)</f>
        <v>60.25</v>
      </c>
      <c r="E37" s="167"/>
      <c r="F37" s="100"/>
      <c r="G37" s="112"/>
      <c r="H37" s="241">
        <f>SUM(G35:G36)</f>
        <v>45</v>
      </c>
      <c r="I37" s="121"/>
    </row>
    <row r="38" spans="1:9" ht="12.75" customHeight="1" x14ac:dyDescent="0.2">
      <c r="A38" s="100"/>
      <c r="B38" s="100"/>
      <c r="C38" s="167"/>
      <c r="D38" s="167"/>
      <c r="E38" s="167"/>
      <c r="F38" s="100"/>
      <c r="G38" s="121"/>
      <c r="H38" s="112"/>
      <c r="I38" s="121"/>
    </row>
    <row r="39" spans="1:9" ht="12.75" customHeight="1" x14ac:dyDescent="0.2">
      <c r="A39" s="100"/>
      <c r="B39" s="100"/>
      <c r="C39" s="167"/>
      <c r="D39" s="167"/>
      <c r="E39" s="239">
        <f>SUM(D20:D38)</f>
        <v>3202.16</v>
      </c>
      <c r="F39" s="100"/>
      <c r="G39" s="121"/>
      <c r="H39" s="121"/>
      <c r="I39" s="245">
        <f>SUM(H20:H38)</f>
        <v>4745.6100000000006</v>
      </c>
    </row>
    <row r="40" spans="1:9" ht="12.75" customHeight="1" x14ac:dyDescent="0.2">
      <c r="A40" s="100"/>
      <c r="B40" s="100"/>
      <c r="C40" s="167"/>
      <c r="D40" s="167"/>
      <c r="E40" s="167"/>
      <c r="F40" s="100"/>
      <c r="G40" s="121"/>
      <c r="H40" s="121"/>
      <c r="I40" s="112"/>
    </row>
    <row r="41" spans="1:9" ht="13.5" customHeight="1" thickBot="1" x14ac:dyDescent="0.25">
      <c r="A41" s="22" t="s">
        <v>280</v>
      </c>
      <c r="B41" s="100"/>
      <c r="C41" s="167"/>
      <c r="D41" s="167"/>
      <c r="E41" s="122">
        <f>+E18-E39</f>
        <v>441.5</v>
      </c>
      <c r="F41" s="100"/>
      <c r="G41" s="121"/>
      <c r="H41" s="121"/>
      <c r="I41" s="246">
        <f>+I18-I39</f>
        <v>-864.82000000000062</v>
      </c>
    </row>
    <row r="42" spans="1:9" ht="13.5" customHeight="1" thickTop="1" x14ac:dyDescent="0.2">
      <c r="A42" s="100"/>
      <c r="B42" s="100"/>
      <c r="C42" s="167"/>
      <c r="D42" s="167"/>
      <c r="E42" s="167"/>
      <c r="F42" s="100"/>
      <c r="G42" s="100"/>
      <c r="H42" s="100"/>
      <c r="I42" s="100"/>
    </row>
    <row r="43" spans="1:9" ht="12.75" customHeight="1" x14ac:dyDescent="0.2">
      <c r="A43" s="100"/>
      <c r="B43" s="100"/>
      <c r="C43" s="167"/>
      <c r="D43" s="167"/>
      <c r="E43" s="43"/>
      <c r="F43" s="100"/>
      <c r="G43" s="100"/>
      <c r="H43" s="100"/>
      <c r="I43" s="100"/>
    </row>
    <row r="44" spans="1:9" ht="12.75" customHeight="1" x14ac:dyDescent="0.2">
      <c r="A44" s="100"/>
      <c r="B44" s="100"/>
      <c r="C44" s="167"/>
      <c r="D44" s="167"/>
      <c r="E44" s="167"/>
      <c r="F44" s="100"/>
      <c r="G44" s="167"/>
      <c r="H44" s="167"/>
      <c r="I44" s="167"/>
    </row>
    <row r="45" spans="1:9" ht="12.75" customHeight="1" x14ac:dyDescent="0.2">
      <c r="A45" s="100"/>
      <c r="B45" s="100"/>
      <c r="C45" s="167"/>
      <c r="D45" s="167"/>
      <c r="E45" s="167"/>
      <c r="F45" s="100"/>
      <c r="G45" s="167"/>
      <c r="H45" s="167"/>
      <c r="I45" s="167"/>
    </row>
    <row r="46" spans="1:9" ht="12.75" customHeight="1" x14ac:dyDescent="0.2">
      <c r="A46" s="100"/>
      <c r="B46" s="100"/>
      <c r="C46" s="167"/>
      <c r="D46" s="167"/>
      <c r="E46" s="167"/>
      <c r="F46" s="100"/>
      <c r="G46" s="167"/>
      <c r="H46" s="167"/>
      <c r="I46" s="167"/>
    </row>
    <row r="47" spans="1:9" ht="12.75" customHeight="1" x14ac:dyDescent="0.2">
      <c r="A47" s="100"/>
      <c r="B47" s="100"/>
      <c r="C47" s="167"/>
      <c r="D47" s="167"/>
      <c r="E47" s="167"/>
      <c r="F47" s="100"/>
      <c r="G47" s="167"/>
      <c r="H47" s="167"/>
      <c r="I47" s="167"/>
    </row>
    <row r="48" spans="1:9" ht="12.75" customHeight="1" x14ac:dyDescent="0.2">
      <c r="A48" s="100"/>
      <c r="B48" s="100"/>
      <c r="C48" s="167"/>
      <c r="D48" s="167"/>
      <c r="E48" s="167"/>
      <c r="F48" s="100"/>
      <c r="G48" s="167"/>
      <c r="H48" s="167"/>
      <c r="I48" s="167"/>
    </row>
    <row r="49" spans="1:9" ht="19.5" customHeight="1" x14ac:dyDescent="0.25">
      <c r="A49" s="1" t="s">
        <v>281</v>
      </c>
      <c r="B49" s="100"/>
      <c r="C49" s="167"/>
      <c r="D49" s="167"/>
      <c r="E49" s="167"/>
      <c r="F49" s="100"/>
      <c r="G49" s="167"/>
      <c r="H49" s="167"/>
      <c r="I49" s="167"/>
    </row>
    <row r="50" spans="1:9" ht="19.5" customHeight="1" x14ac:dyDescent="0.25">
      <c r="A50" s="1"/>
      <c r="B50" s="100"/>
      <c r="C50" s="167"/>
      <c r="D50" s="167"/>
      <c r="E50" s="167"/>
      <c r="F50" s="100"/>
      <c r="G50" s="167"/>
      <c r="H50" s="167"/>
      <c r="I50" s="167"/>
    </row>
    <row r="51" spans="1:9" ht="19.5" customHeight="1" x14ac:dyDescent="0.2">
      <c r="A51" s="124" t="str">
        <f>"Net Surplus/Deficit Bridge from "&amp;Control!B5&amp;" to "&amp;Yearn</f>
        <v>Net Surplus/Deficit Bridge from 2015 to 2016</v>
      </c>
      <c r="B51" s="105"/>
      <c r="C51" s="105"/>
      <c r="D51" s="105"/>
      <c r="E51" s="105"/>
      <c r="F51" s="100"/>
      <c r="G51" s="167"/>
      <c r="H51" s="167"/>
      <c r="I51" s="167"/>
    </row>
    <row r="52" spans="1:9" ht="12.75" customHeight="1" x14ac:dyDescent="0.2">
      <c r="A52" s="100"/>
      <c r="B52" s="100"/>
      <c r="C52" s="125" t="s">
        <v>282</v>
      </c>
      <c r="D52" s="125" t="s">
        <v>282</v>
      </c>
      <c r="E52" s="101"/>
      <c r="F52" s="100"/>
      <c r="G52" s="167"/>
      <c r="H52" s="167"/>
      <c r="I52" s="167"/>
    </row>
    <row r="53" spans="1:9" ht="13.5" customHeight="1" x14ac:dyDescent="0.2">
      <c r="A53" s="23" t="str">
        <f>IF(I41&gt;0,"Surplus","Deficit")&amp;" in "&amp;Control!B5</f>
        <v>Deficit in 2015</v>
      </c>
      <c r="B53" s="100"/>
      <c r="C53" s="167"/>
      <c r="D53" s="167"/>
      <c r="E53" s="100">
        <f>I41</f>
        <v>-864.82000000000062</v>
      </c>
      <c r="F53" s="100"/>
      <c r="G53" s="167"/>
      <c r="H53" s="167"/>
      <c r="I53" s="167"/>
    </row>
    <row r="54" spans="1:9" ht="12.75" customHeight="1" x14ac:dyDescent="0.2">
      <c r="A54" s="100"/>
      <c r="B54" s="100"/>
      <c r="C54" s="167"/>
      <c r="D54" s="167"/>
      <c r="E54" s="167"/>
      <c r="F54" s="100"/>
      <c r="G54" s="167"/>
      <c r="H54" s="167"/>
      <c r="I54" s="167"/>
    </row>
    <row r="55" spans="1:9" ht="12.75" customHeight="1" x14ac:dyDescent="0.2">
      <c r="A55" s="100"/>
      <c r="B55" s="100"/>
      <c r="C55" s="167"/>
      <c r="D55" s="167"/>
      <c r="E55" s="167"/>
      <c r="F55" s="100"/>
      <c r="G55" s="167"/>
      <c r="H55" s="167"/>
      <c r="I55" s="167"/>
    </row>
    <row r="56" spans="1:9" ht="12.75" customHeight="1" x14ac:dyDescent="0.2">
      <c r="A56" s="126" t="s">
        <v>270</v>
      </c>
      <c r="B56" s="100" t="str">
        <f>VLOOKUP(1,$A$108:$C$113,2,FALSE)</f>
        <v>Bank Interest</v>
      </c>
      <c r="C56" s="43">
        <f>VLOOKUP(1,$A$108:$C$113,3,FALSE)</f>
        <v>2.8699999999999997</v>
      </c>
      <c r="D56" s="167"/>
      <c r="E56" s="167"/>
      <c r="F56" s="100"/>
      <c r="G56" s="167"/>
      <c r="H56" s="167"/>
      <c r="I56" s="167"/>
    </row>
    <row r="57" spans="1:9" ht="12.75" customHeight="1" x14ac:dyDescent="0.2">
      <c r="A57" s="127"/>
      <c r="B57" s="100" t="str">
        <f>VLOOKUP(2,$A$108:$C$113,2,FALSE)</f>
        <v>Party Income</v>
      </c>
      <c r="C57" s="43">
        <f>VLOOKUP(2,$A$108:$C$113,3,FALSE)</f>
        <v>0</v>
      </c>
      <c r="D57" s="167"/>
      <c r="E57" s="167"/>
      <c r="F57" s="100"/>
      <c r="G57" s="167"/>
      <c r="H57" s="167"/>
      <c r="I57" s="167"/>
    </row>
    <row r="58" spans="1:9" ht="12.75" customHeight="1" x14ac:dyDescent="0.2">
      <c r="A58" s="127"/>
      <c r="B58" s="43" t="e">
        <f>VLOOKUP(3,$A$108:$C$113,2,FALSE)</f>
        <v>#N/A</v>
      </c>
      <c r="C58" s="43" t="e">
        <f>VLOOKUP(3,$A$108:$C$113,3,FALSE)</f>
        <v>#N/A</v>
      </c>
      <c r="D58" s="167"/>
      <c r="E58" s="167"/>
      <c r="F58" s="100"/>
      <c r="G58" s="167"/>
      <c r="H58" s="167"/>
      <c r="I58" s="167"/>
    </row>
    <row r="59" spans="1:9" ht="12.75" customHeight="1" x14ac:dyDescent="0.2">
      <c r="A59" s="127"/>
      <c r="B59" s="100" t="e">
        <f>VLOOKUP(4,$A$108:$C$113,2,FALSE)</f>
        <v>#N/A</v>
      </c>
      <c r="C59" s="43" t="e">
        <f>VLOOKUP(4,$A$108:$C$113,3,FALSE)</f>
        <v>#N/A</v>
      </c>
      <c r="D59" s="167"/>
      <c r="E59" s="167"/>
      <c r="F59" s="100"/>
      <c r="G59" s="167"/>
      <c r="H59" s="167"/>
      <c r="I59" s="167"/>
    </row>
    <row r="60" spans="1:9" ht="12.75" customHeight="1" x14ac:dyDescent="0.2">
      <c r="A60" s="127"/>
      <c r="B60" s="100" t="e">
        <f>VLOOKUP(5,$A$108:$C$113,2,FALSE)</f>
        <v>#N/A</v>
      </c>
      <c r="C60" s="43" t="e">
        <f>VLOOKUP(5,$A$108:$C$113,3,FALSE)</f>
        <v>#N/A</v>
      </c>
      <c r="D60" s="167"/>
      <c r="E60" s="167"/>
      <c r="F60" s="100"/>
      <c r="G60" s="167"/>
      <c r="H60" s="167"/>
      <c r="I60" s="167"/>
    </row>
    <row r="61" spans="1:9" ht="12.75" customHeight="1" x14ac:dyDescent="0.2">
      <c r="A61" s="127"/>
      <c r="B61" s="100" t="str">
        <f>VLOOKUP(6,$A$108:$C$113,2,FALSE)</f>
        <v>Membership</v>
      </c>
      <c r="C61" s="119">
        <f>VLOOKUP(6,$A$108:$C$113,3,FALSE)</f>
        <v>-240</v>
      </c>
      <c r="D61" s="167"/>
      <c r="E61" s="167"/>
      <c r="F61" s="100"/>
      <c r="G61" s="167"/>
      <c r="H61" s="167"/>
      <c r="I61" s="167"/>
    </row>
    <row r="62" spans="1:9" ht="12.75" customHeight="1" x14ac:dyDescent="0.2">
      <c r="A62" s="127"/>
      <c r="B62" s="100" t="s">
        <v>283</v>
      </c>
      <c r="C62" s="167"/>
      <c r="D62" s="43" t="e">
        <f>SUM(C56:C61)</f>
        <v>#N/A</v>
      </c>
      <c r="E62" s="167"/>
      <c r="F62" s="100"/>
      <c r="G62" s="167"/>
      <c r="H62" s="167"/>
      <c r="I62" s="167"/>
    </row>
    <row r="63" spans="1:9" ht="12.75" customHeight="1" x14ac:dyDescent="0.2">
      <c r="A63" s="127"/>
      <c r="B63" s="100"/>
      <c r="C63" s="167"/>
      <c r="D63" s="167"/>
      <c r="E63" s="167"/>
      <c r="F63" s="100"/>
      <c r="G63" s="167"/>
      <c r="H63" s="167"/>
      <c r="I63" s="167"/>
    </row>
    <row r="64" spans="1:9" ht="12.75" customHeight="1" x14ac:dyDescent="0.2">
      <c r="A64" s="127"/>
      <c r="B64" s="100"/>
      <c r="C64" s="167"/>
      <c r="D64" s="167"/>
      <c r="E64" s="167"/>
      <c r="F64" s="100"/>
      <c r="G64" s="167"/>
      <c r="H64" s="167"/>
      <c r="I64" s="167"/>
    </row>
    <row r="65" spans="1:9" ht="12.75" customHeight="1" x14ac:dyDescent="0.2">
      <c r="A65" s="126" t="s">
        <v>274</v>
      </c>
      <c r="B65" s="43" t="str">
        <f>VLOOKUP(1,$A$115:$C$123,2,FALSE)</f>
        <v>Meetings - Speakers</v>
      </c>
      <c r="C65" s="43">
        <f>VLOOKUP(1,$A$115:$C$123,3,FALSE)</f>
        <v>-291.65999999999997</v>
      </c>
      <c r="D65" s="167"/>
      <c r="E65" s="167"/>
      <c r="F65" s="100"/>
      <c r="G65" s="167"/>
      <c r="H65" s="167"/>
      <c r="I65" s="167"/>
    </row>
    <row r="66" spans="1:9" ht="12.75" customHeight="1" x14ac:dyDescent="0.2">
      <c r="A66" s="100"/>
      <c r="B66" s="43" t="str">
        <f>VLOOKUP(2,$A$115:$C$123,2,FALSE)</f>
        <v>Party Subsidy</v>
      </c>
      <c r="C66" s="43">
        <f>VLOOKUP(2,$A$115:$C$123,3,FALSE)</f>
        <v>-213.6</v>
      </c>
      <c r="D66" s="167"/>
      <c r="E66" s="167"/>
      <c r="F66" s="100"/>
      <c r="G66" s="167"/>
      <c r="H66" s="167"/>
      <c r="I66" s="167"/>
    </row>
    <row r="67" spans="1:9" ht="12.75" customHeight="1" x14ac:dyDescent="0.2">
      <c r="A67" s="100"/>
      <c r="B67" s="43" t="str">
        <f>VLOOKUP(3,$A$115:$C$123,2,FALSE)</f>
        <v>Bank Charges</v>
      </c>
      <c r="C67" s="43">
        <f>VLOOKUP(3,$A$115:$C$123,3,FALSE)</f>
        <v>-15.25</v>
      </c>
      <c r="D67" s="167"/>
      <c r="E67" s="167"/>
      <c r="F67" s="100"/>
      <c r="G67" s="167"/>
      <c r="H67" s="167"/>
      <c r="I67" s="167"/>
    </row>
    <row r="68" spans="1:9" ht="12.75" customHeight="1" x14ac:dyDescent="0.2">
      <c r="A68" s="100"/>
      <c r="B68" s="43" t="str">
        <f>VLOOKUP(4,$A$115:$C$123,2,FALSE)</f>
        <v>Admin - Other</v>
      </c>
      <c r="C68" s="43">
        <f>VLOOKUP(4,$A$115:$C$123,3,FALSE)</f>
        <v>0</v>
      </c>
      <c r="D68" s="167"/>
      <c r="E68" s="167"/>
      <c r="F68" s="100"/>
      <c r="G68" s="167"/>
      <c r="H68" s="167"/>
      <c r="I68" s="167"/>
    </row>
    <row r="69" spans="1:9" ht="12.75" customHeight="1" x14ac:dyDescent="0.2">
      <c r="A69" s="100"/>
      <c r="B69" s="43" t="e">
        <f>VLOOKUP(5,$A$115:$C$123,2,FALSE)</f>
        <v>#N/A</v>
      </c>
      <c r="C69" s="43" t="e">
        <f>VLOOKUP(5,$A$115:$C$123,3,FALSE)</f>
        <v>#N/A</v>
      </c>
      <c r="D69" s="167"/>
      <c r="E69" s="167"/>
      <c r="F69" s="100"/>
      <c r="G69" s="167"/>
      <c r="H69" s="167"/>
      <c r="I69" s="167"/>
    </row>
    <row r="70" spans="1:9" ht="12.75" customHeight="1" x14ac:dyDescent="0.2">
      <c r="A70" s="100"/>
      <c r="B70" s="43" t="e">
        <f>VLOOKUP(6,$A$115:$C$123,2,FALSE)</f>
        <v>#N/A</v>
      </c>
      <c r="C70" s="43" t="e">
        <f>VLOOKUP(6,$A$115:$C$123,3,FALSE)</f>
        <v>#N/A</v>
      </c>
      <c r="D70" s="167"/>
      <c r="E70" s="167"/>
      <c r="F70" s="100"/>
      <c r="G70" s="167"/>
      <c r="H70" s="167"/>
      <c r="I70" s="167"/>
    </row>
    <row r="71" spans="1:9" ht="12.75" customHeight="1" x14ac:dyDescent="0.2">
      <c r="A71" s="100"/>
      <c r="B71" s="43" t="e">
        <f>VLOOKUP(7,$A$115:$C$123,2,FALSE)</f>
        <v>#N/A</v>
      </c>
      <c r="C71" s="43" t="e">
        <f>VLOOKUP(7,$A$115:$C$123,3,FALSE)</f>
        <v>#N/A</v>
      </c>
      <c r="D71" s="167"/>
      <c r="E71" s="167"/>
      <c r="F71" s="100"/>
      <c r="G71" s="167"/>
      <c r="H71" s="167"/>
      <c r="I71" s="167"/>
    </row>
    <row r="72" spans="1:9" ht="12.75" customHeight="1" x14ac:dyDescent="0.2">
      <c r="A72" s="100"/>
      <c r="B72" s="43" t="str">
        <f>VLOOKUP(8,$A$115:$C$123,2,FALSE)</f>
        <v>Admin - Fees</v>
      </c>
      <c r="C72" s="43">
        <f>VLOOKUP(8,$A$115:$C$123,3,FALSE)</f>
        <v>750</v>
      </c>
      <c r="D72" s="167"/>
      <c r="E72" s="167"/>
      <c r="F72" s="100"/>
      <c r="G72" s="167"/>
      <c r="H72" s="167"/>
      <c r="I72" s="167"/>
    </row>
    <row r="73" spans="1:9" ht="12.75" customHeight="1" x14ac:dyDescent="0.2">
      <c r="A73" s="100"/>
      <c r="B73" s="43" t="str">
        <f>VLOOKUP(9,$A$115:$C$123,2,FALSE)</f>
        <v>Meetings - Catering</v>
      </c>
      <c r="C73" s="119">
        <f>VLOOKUP(9,$A$115:$C$123,3,FALSE)</f>
        <v>1313.96</v>
      </c>
      <c r="D73" s="167"/>
      <c r="E73" s="167"/>
      <c r="F73" s="100"/>
      <c r="G73" s="167"/>
      <c r="H73" s="167"/>
      <c r="I73" s="167"/>
    </row>
    <row r="74" spans="1:9" ht="12.75" customHeight="1" x14ac:dyDescent="0.2">
      <c r="A74" s="100"/>
      <c r="B74" s="100" t="s">
        <v>284</v>
      </c>
      <c r="C74" s="167"/>
      <c r="D74" s="119" t="e">
        <f>SUM(C65:C73)</f>
        <v>#N/A</v>
      </c>
      <c r="E74" s="167"/>
      <c r="F74" s="100"/>
      <c r="G74" s="167"/>
      <c r="H74" s="167"/>
      <c r="I74" s="167"/>
    </row>
    <row r="75" spans="1:9" ht="12.75" customHeight="1" x14ac:dyDescent="0.2">
      <c r="A75" s="100"/>
      <c r="B75" s="100"/>
      <c r="C75" s="167"/>
      <c r="D75" s="167"/>
      <c r="E75" s="100" t="e">
        <f>SUM(D56:D74)</f>
        <v>#N/A</v>
      </c>
      <c r="F75" s="100"/>
      <c r="G75" s="167"/>
      <c r="H75" s="167"/>
      <c r="I75" s="167"/>
    </row>
    <row r="76" spans="1:9" ht="12.75" customHeight="1" x14ac:dyDescent="0.2">
      <c r="A76" s="100"/>
      <c r="B76" s="100"/>
      <c r="C76" s="167"/>
      <c r="D76" s="167"/>
      <c r="E76" s="167"/>
      <c r="F76" s="100"/>
      <c r="G76" s="167"/>
      <c r="H76" s="167"/>
      <c r="I76" s="167"/>
    </row>
    <row r="77" spans="1:9" ht="14.25" customHeight="1" thickBot="1" x14ac:dyDescent="0.25">
      <c r="A77" s="23" t="str">
        <f>IF(E41&gt;0,"Surplus","Deficit")&amp;" in "&amp;Control!B6</f>
        <v>Surplus in 2016</v>
      </c>
      <c r="B77" s="100"/>
      <c r="C77" s="167"/>
      <c r="D77" s="167"/>
      <c r="E77" s="128" t="e">
        <f>SUM(E53:E75)</f>
        <v>#N/A</v>
      </c>
      <c r="F77" s="100"/>
      <c r="G77" s="167"/>
      <c r="H77" s="167"/>
      <c r="I77" s="167"/>
    </row>
    <row r="78" spans="1:9" ht="13.5" customHeight="1" thickTop="1" x14ac:dyDescent="0.2">
      <c r="A78" s="100"/>
      <c r="B78" s="100"/>
      <c r="C78" s="167"/>
      <c r="D78" s="167"/>
      <c r="E78" s="167"/>
      <c r="F78" s="100"/>
      <c r="G78" s="167"/>
      <c r="H78" s="167"/>
      <c r="I78" s="167"/>
    </row>
    <row r="79" spans="1:9" ht="12.75" customHeight="1" x14ac:dyDescent="0.2">
      <c r="A79" s="100"/>
      <c r="B79" s="100"/>
      <c r="C79" s="167"/>
      <c r="D79" s="167"/>
      <c r="E79" s="167"/>
      <c r="F79" s="100"/>
      <c r="G79" s="167"/>
      <c r="H79" s="167"/>
      <c r="I79" s="167"/>
    </row>
    <row r="80" spans="1:9" ht="12.75" customHeight="1" x14ac:dyDescent="0.2">
      <c r="A80" s="100"/>
      <c r="B80" s="100"/>
      <c r="C80" s="167"/>
      <c r="D80" s="167"/>
      <c r="E80" s="167"/>
      <c r="F80" s="100"/>
      <c r="G80" s="167"/>
      <c r="H80" s="167"/>
      <c r="I80" s="167"/>
    </row>
    <row r="81" spans="1:9" ht="19.5" customHeight="1" x14ac:dyDescent="0.2">
      <c r="A81" s="124" t="str">
        <f>"Cash Resources Bridge from "&amp;Control!B5&amp;" to "&amp;Yearn</f>
        <v>Cash Resources Bridge from 2015 to 2016</v>
      </c>
      <c r="B81" s="105"/>
      <c r="C81" s="105"/>
      <c r="D81" s="105"/>
      <c r="E81" s="105"/>
      <c r="F81" s="100"/>
      <c r="G81" s="167"/>
      <c r="H81" s="167"/>
      <c r="I81" s="167"/>
    </row>
    <row r="82" spans="1:9" ht="17.25" customHeight="1" x14ac:dyDescent="0.2">
      <c r="A82" s="100"/>
      <c r="B82" s="100"/>
      <c r="C82" s="167"/>
      <c r="D82" s="167"/>
      <c r="E82" s="167"/>
      <c r="F82" s="100"/>
      <c r="G82" s="167"/>
      <c r="H82" s="167"/>
      <c r="I82" s="167"/>
    </row>
    <row r="83" spans="1:9" ht="12.75" customHeight="1" x14ac:dyDescent="0.2">
      <c r="A83" s="100" t="s">
        <v>285</v>
      </c>
      <c r="B83" s="100"/>
      <c r="C83" s="167"/>
      <c r="D83" s="167"/>
      <c r="E83" s="129">
        <f>BSheet!I14</f>
        <v>4003.26</v>
      </c>
      <c r="F83" s="100"/>
      <c r="G83" s="167"/>
      <c r="H83" s="167"/>
      <c r="I83" s="167"/>
    </row>
    <row r="84" spans="1:9" ht="12.75" customHeight="1" x14ac:dyDescent="0.2">
      <c r="A84" s="100"/>
      <c r="B84" s="100"/>
      <c r="C84" s="167"/>
      <c r="D84" s="167"/>
      <c r="E84" s="129"/>
      <c r="F84" s="100"/>
      <c r="G84" s="167"/>
      <c r="H84" s="167"/>
      <c r="I84" s="167"/>
    </row>
    <row r="85" spans="1:9" ht="12.75" customHeight="1" x14ac:dyDescent="0.2">
      <c r="A85" s="100" t="s">
        <v>286</v>
      </c>
      <c r="B85" s="100"/>
      <c r="C85" s="167"/>
      <c r="D85" s="167"/>
      <c r="E85" s="167"/>
      <c r="F85" s="100"/>
      <c r="G85" s="167"/>
      <c r="H85" s="167"/>
      <c r="I85" s="167"/>
    </row>
    <row r="86" spans="1:9" ht="12.75" customHeight="1" x14ac:dyDescent="0.2">
      <c r="A86" s="100"/>
      <c r="B86" s="100" t="str">
        <f>A77</f>
        <v>Surplus in 2016</v>
      </c>
      <c r="C86" s="119">
        <f>E41</f>
        <v>441.5</v>
      </c>
      <c r="D86" s="167"/>
      <c r="E86" s="167"/>
      <c r="F86" s="100"/>
      <c r="G86" s="167"/>
      <c r="H86" s="167"/>
      <c r="I86" s="167"/>
    </row>
    <row r="87" spans="1:9" ht="12.75" customHeight="1" x14ac:dyDescent="0.2">
      <c r="A87" s="100"/>
      <c r="B87" s="100"/>
      <c r="C87" s="43"/>
      <c r="D87" s="43">
        <f>C86</f>
        <v>441.5</v>
      </c>
      <c r="E87" s="167"/>
      <c r="F87" s="100"/>
      <c r="G87" s="167"/>
      <c r="H87" s="167"/>
      <c r="I87" s="167"/>
    </row>
    <row r="88" spans="1:9" ht="12.75" customHeight="1" x14ac:dyDescent="0.2">
      <c r="A88" s="100"/>
      <c r="B88" s="100"/>
      <c r="C88" s="43"/>
      <c r="D88" s="43"/>
      <c r="E88" s="167"/>
      <c r="F88" s="100"/>
      <c r="G88" s="167"/>
      <c r="H88" s="167"/>
      <c r="I88" s="167"/>
    </row>
    <row r="89" spans="1:9" ht="12.75" customHeight="1" x14ac:dyDescent="0.2">
      <c r="A89" s="100" t="s">
        <v>287</v>
      </c>
      <c r="B89" s="100"/>
      <c r="C89" s="43"/>
      <c r="D89" s="43"/>
      <c r="E89" s="167"/>
      <c r="F89" s="100"/>
      <c r="G89" s="167"/>
      <c r="H89" s="167"/>
      <c r="I89" s="167"/>
    </row>
    <row r="90" spans="1:9" ht="12.75" customHeight="1" x14ac:dyDescent="0.2">
      <c r="A90" s="100"/>
      <c r="B90" s="100" t="str">
        <f>Yearn+1&amp;" Cash Recieved in "&amp;Yearn</f>
        <v>2017 Cash Recieved in 2016</v>
      </c>
      <c r="C90" s="129">
        <f>BSheet!D24+BSheet!D26</f>
        <v>6055</v>
      </c>
      <c r="D90" s="167"/>
      <c r="E90" s="167"/>
      <c r="F90" s="100"/>
      <c r="G90" s="167"/>
      <c r="H90" s="167"/>
      <c r="I90" s="167"/>
    </row>
    <row r="91" spans="1:9" ht="12.75" customHeight="1" x14ac:dyDescent="0.2">
      <c r="A91" s="100"/>
      <c r="B91" s="100" t="str">
        <f>Yearn&amp;" costs not yet paid out"</f>
        <v>2016 costs not yet paid out</v>
      </c>
      <c r="C91" s="130">
        <f>BSheet!D21</f>
        <v>0</v>
      </c>
      <c r="D91" s="167"/>
      <c r="E91" s="167"/>
      <c r="F91" s="100"/>
      <c r="G91" s="167"/>
      <c r="H91" s="167"/>
      <c r="I91" s="167"/>
    </row>
    <row r="92" spans="1:9" ht="12.75" customHeight="1" x14ac:dyDescent="0.2">
      <c r="A92" s="100"/>
      <c r="B92" s="100"/>
      <c r="C92" s="167"/>
      <c r="D92" s="129">
        <f>SUM(C90:C91)</f>
        <v>6055</v>
      </c>
      <c r="E92" s="167"/>
      <c r="F92" s="100"/>
      <c r="G92" s="167"/>
      <c r="H92" s="167"/>
      <c r="I92" s="167"/>
    </row>
    <row r="93" spans="1:9" ht="12.75" customHeight="1" x14ac:dyDescent="0.2">
      <c r="A93" s="100"/>
      <c r="B93" s="100"/>
      <c r="C93" s="167"/>
      <c r="D93" s="129"/>
      <c r="E93" s="167"/>
      <c r="F93" s="100"/>
      <c r="G93" s="167"/>
      <c r="H93" s="167"/>
      <c r="I93" s="167"/>
    </row>
    <row r="94" spans="1:9" ht="12.75" customHeight="1" x14ac:dyDescent="0.2">
      <c r="A94" s="100"/>
      <c r="B94" s="100" t="str">
        <f>Yearn&amp;" cash recieved in "&amp;Yearn-1</f>
        <v>2016 cash recieved in 2015</v>
      </c>
      <c r="C94" s="43">
        <f>-Creditors!D68</f>
        <v>0</v>
      </c>
      <c r="D94" s="167"/>
      <c r="E94" s="167"/>
      <c r="F94" s="100"/>
      <c r="G94" s="167"/>
      <c r="H94" s="167"/>
      <c r="I94" s="167"/>
    </row>
    <row r="95" spans="1:9" ht="12.75" customHeight="1" x14ac:dyDescent="0.2">
      <c r="A95" s="100"/>
      <c r="B95" s="100" t="str">
        <f>Yearn-1&amp;" costs paid in "&amp;Yearn</f>
        <v>2015 costs paid in 2016</v>
      </c>
      <c r="C95" s="119">
        <f>-Creditors!D15</f>
        <v>0</v>
      </c>
      <c r="D95" s="167"/>
      <c r="E95" s="167"/>
      <c r="F95" s="100"/>
      <c r="G95" s="167"/>
      <c r="H95" s="167"/>
      <c r="I95" s="167"/>
    </row>
    <row r="96" spans="1:9" ht="12.75" customHeight="1" x14ac:dyDescent="0.2">
      <c r="A96" s="100"/>
      <c r="B96" s="100"/>
      <c r="C96" s="167"/>
      <c r="D96" s="43">
        <f>SUM(C94:C95)</f>
        <v>0</v>
      </c>
      <c r="E96" s="167"/>
      <c r="F96" s="100"/>
      <c r="G96" s="167"/>
      <c r="H96" s="167"/>
      <c r="I96" s="167"/>
    </row>
    <row r="97" spans="1:9" ht="12.75" customHeight="1" x14ac:dyDescent="0.2">
      <c r="A97" s="100"/>
      <c r="B97" s="100"/>
      <c r="C97" s="167"/>
      <c r="D97" s="167"/>
      <c r="E97" s="43">
        <f>SUM(D87:D96)</f>
        <v>6496.5</v>
      </c>
      <c r="F97" s="100"/>
      <c r="G97" s="167"/>
      <c r="H97" s="167"/>
      <c r="I97" s="167"/>
    </row>
    <row r="98" spans="1:9" ht="12.75" customHeight="1" x14ac:dyDescent="0.2">
      <c r="A98" s="100"/>
      <c r="B98" s="100"/>
      <c r="C98" s="167"/>
      <c r="D98" s="167"/>
      <c r="E98" s="43"/>
      <c r="F98" s="100"/>
      <c r="G98" s="167"/>
      <c r="H98" s="167"/>
      <c r="I98" s="167"/>
    </row>
    <row r="99" spans="1:9" ht="13.5" customHeight="1" thickBot="1" x14ac:dyDescent="0.25">
      <c r="A99" s="100" t="s">
        <v>288</v>
      </c>
      <c r="B99" s="100"/>
      <c r="C99" s="167"/>
      <c r="D99" s="167"/>
      <c r="E99" s="131">
        <f>BSheet!E14</f>
        <v>6834.41</v>
      </c>
      <c r="F99" s="100"/>
      <c r="G99" s="167"/>
      <c r="H99" s="167"/>
      <c r="I99" s="167"/>
    </row>
    <row r="100" spans="1:9" ht="13.5" customHeight="1" thickTop="1" x14ac:dyDescent="0.2">
      <c r="A100" s="100"/>
      <c r="B100" s="100"/>
      <c r="C100" s="167"/>
      <c r="D100" s="167"/>
      <c r="E100" s="167"/>
      <c r="F100" s="100"/>
      <c r="G100" s="167"/>
      <c r="H100" s="167"/>
      <c r="I100" s="167"/>
    </row>
    <row r="101" spans="1:9" ht="12.75" customHeight="1" x14ac:dyDescent="0.2">
      <c r="A101" s="100"/>
      <c r="B101" s="100"/>
      <c r="C101" s="167"/>
      <c r="D101" s="167"/>
      <c r="E101" s="132">
        <f>E83+E97-E99</f>
        <v>3665.3500000000004</v>
      </c>
      <c r="F101" s="100" t="s">
        <v>289</v>
      </c>
      <c r="G101" s="167"/>
      <c r="H101" s="167"/>
      <c r="I101" s="167"/>
    </row>
    <row r="102" spans="1:9" ht="12.75" customHeight="1" x14ac:dyDescent="0.2">
      <c r="A102" s="100"/>
      <c r="B102" s="100"/>
      <c r="C102" s="167"/>
      <c r="D102" s="167"/>
      <c r="E102" s="167"/>
      <c r="F102" s="100"/>
      <c r="G102" s="167"/>
      <c r="H102" s="167"/>
      <c r="I102" s="167"/>
    </row>
    <row r="103" spans="1:9" ht="12.75" customHeight="1" x14ac:dyDescent="0.2">
      <c r="A103" s="100"/>
      <c r="B103" s="100"/>
      <c r="C103" s="167"/>
      <c r="D103" s="167"/>
      <c r="E103" s="167"/>
      <c r="F103" s="100"/>
      <c r="G103" s="167"/>
      <c r="H103" s="167"/>
      <c r="I103" s="167"/>
    </row>
    <row r="104" spans="1:9" ht="12.75" customHeight="1" x14ac:dyDescent="0.2">
      <c r="A104" s="100"/>
      <c r="B104" s="100"/>
      <c r="C104" s="167"/>
      <c r="D104" s="167"/>
      <c r="E104" s="167"/>
      <c r="F104" s="100"/>
      <c r="G104" s="167"/>
      <c r="H104" s="167"/>
      <c r="I104" s="167"/>
    </row>
    <row r="105" spans="1:9" ht="12.75" customHeight="1" x14ac:dyDescent="0.2">
      <c r="A105" s="45"/>
      <c r="B105" s="45"/>
      <c r="C105" s="133"/>
      <c r="D105" s="133"/>
      <c r="E105" s="167"/>
      <c r="F105" s="100"/>
      <c r="G105" s="167"/>
      <c r="H105" s="167"/>
      <c r="I105" s="167"/>
    </row>
    <row r="106" spans="1:9" ht="12.75" customHeight="1" x14ac:dyDescent="0.2">
      <c r="A106" s="45"/>
      <c r="B106" s="45"/>
      <c r="C106" s="133"/>
      <c r="D106" s="133"/>
      <c r="E106" s="167"/>
      <c r="F106" s="100"/>
      <c r="G106" s="167"/>
      <c r="H106" s="167"/>
      <c r="I106" s="167"/>
    </row>
    <row r="107" spans="1:9" ht="12.75" customHeight="1" x14ac:dyDescent="0.2">
      <c r="A107" s="45" t="s">
        <v>290</v>
      </c>
      <c r="B107" s="45" t="s">
        <v>291</v>
      </c>
      <c r="C107" s="45" t="s">
        <v>282</v>
      </c>
      <c r="D107" s="133"/>
      <c r="E107" s="167"/>
      <c r="F107" s="100"/>
      <c r="G107" s="167"/>
      <c r="H107" s="167"/>
      <c r="I107" s="167"/>
    </row>
    <row r="108" spans="1:9" ht="12.75" customHeight="1" x14ac:dyDescent="0.2">
      <c r="A108" s="134">
        <f t="shared" ref="A108:A113" si="0">RANK(C108,$C$108:$C$113,0)</f>
        <v>6</v>
      </c>
      <c r="B108" s="45" t="s">
        <v>292</v>
      </c>
      <c r="C108" s="135">
        <f>D9-H9</f>
        <v>-240</v>
      </c>
      <c r="D108" s="133"/>
      <c r="E108" s="167"/>
      <c r="F108" s="100"/>
      <c r="G108" s="167"/>
      <c r="H108" s="167"/>
      <c r="I108" s="167"/>
    </row>
    <row r="109" spans="1:9" ht="12.75" customHeight="1" x14ac:dyDescent="0.2">
      <c r="A109" s="134">
        <f t="shared" si="0"/>
        <v>2</v>
      </c>
      <c r="B109" s="45" t="str">
        <f>Income!$L$1</f>
        <v>Party Income</v>
      </c>
      <c r="C109" s="135">
        <f t="shared" ref="C109:C113" si="1">C11-G11</f>
        <v>0</v>
      </c>
      <c r="D109" s="133"/>
      <c r="E109" s="167"/>
      <c r="F109" s="100"/>
      <c r="G109" s="167"/>
      <c r="H109" s="167"/>
      <c r="I109" s="167"/>
    </row>
    <row r="110" spans="1:9" ht="12.75" customHeight="1" x14ac:dyDescent="0.2">
      <c r="A110" s="134">
        <f t="shared" si="0"/>
        <v>2</v>
      </c>
      <c r="B110" s="45" t="str">
        <f>Income!$M$1</f>
        <v>Sponsorship</v>
      </c>
      <c r="C110" s="135">
        <f t="shared" si="1"/>
        <v>0</v>
      </c>
      <c r="D110" s="133"/>
      <c r="E110" s="167"/>
      <c r="F110" s="100"/>
      <c r="G110" s="167"/>
      <c r="H110" s="167"/>
      <c r="I110" s="167"/>
    </row>
    <row r="111" spans="1:9" ht="12.75" customHeight="1" x14ac:dyDescent="0.2">
      <c r="A111" s="134">
        <f t="shared" si="0"/>
        <v>2</v>
      </c>
      <c r="B111" s="45" t="str">
        <f>Income!$N$1</f>
        <v>on the door entry</v>
      </c>
      <c r="C111" s="135">
        <f t="shared" si="1"/>
        <v>0</v>
      </c>
      <c r="D111" s="133"/>
      <c r="E111" s="167"/>
      <c r="F111" s="100"/>
      <c r="G111" s="167"/>
      <c r="H111" s="167"/>
      <c r="I111" s="167"/>
    </row>
    <row r="112" spans="1:9" ht="12.75" customHeight="1" x14ac:dyDescent="0.2">
      <c r="A112" s="134">
        <f t="shared" si="0"/>
        <v>1</v>
      </c>
      <c r="B112" s="45" t="str">
        <f>Income!$O$1</f>
        <v>Bank Interest</v>
      </c>
      <c r="C112" s="135">
        <f t="shared" si="1"/>
        <v>2.8699999999999997</v>
      </c>
      <c r="D112" s="133"/>
      <c r="E112" s="167"/>
      <c r="F112" s="100"/>
      <c r="G112" s="167"/>
      <c r="H112" s="167"/>
      <c r="I112" s="167"/>
    </row>
    <row r="113" spans="1:9" ht="12.75" customHeight="1" x14ac:dyDescent="0.2">
      <c r="A113" s="134">
        <f t="shared" si="0"/>
        <v>2</v>
      </c>
      <c r="B113" s="135" t="str">
        <f>Income!$Q$1</f>
        <v>Other</v>
      </c>
      <c r="C113" s="135">
        <f t="shared" si="1"/>
        <v>0</v>
      </c>
      <c r="D113" s="133"/>
      <c r="E113" s="167"/>
      <c r="F113" s="100"/>
      <c r="G113" s="167"/>
      <c r="H113" s="167"/>
      <c r="I113" s="167"/>
    </row>
    <row r="114" spans="1:9" ht="12.75" customHeight="1" x14ac:dyDescent="0.2">
      <c r="A114" s="45"/>
      <c r="B114" s="45"/>
      <c r="C114" s="45"/>
      <c r="D114" s="133"/>
      <c r="E114" s="167"/>
      <c r="F114" s="100"/>
      <c r="G114" s="167"/>
      <c r="H114" s="167"/>
      <c r="I114" s="167"/>
    </row>
    <row r="115" spans="1:9" ht="12.75" customHeight="1" x14ac:dyDescent="0.2">
      <c r="A115" s="134">
        <f t="shared" ref="A115:A123" si="2">RANK(C115,$C$115:$C$123,1)</f>
        <v>8</v>
      </c>
      <c r="B115" s="135" t="str">
        <f>Expenditure!$E$1</f>
        <v>Admin - Fees</v>
      </c>
      <c r="C115" s="135">
        <f t="shared" ref="C115:C116" si="3">-C20+G20</f>
        <v>750</v>
      </c>
      <c r="D115" s="133"/>
      <c r="E115" s="167"/>
      <c r="F115" s="100"/>
      <c r="G115" s="167"/>
      <c r="H115" s="167"/>
      <c r="I115" s="167"/>
    </row>
    <row r="116" spans="1:9" ht="12.75" customHeight="1" x14ac:dyDescent="0.2">
      <c r="A116" s="134">
        <f t="shared" si="2"/>
        <v>4</v>
      </c>
      <c r="B116" s="135" t="str">
        <f>Expenditure!$F$1</f>
        <v>Admin - Other</v>
      </c>
      <c r="C116" s="135">
        <f t="shared" si="3"/>
        <v>0</v>
      </c>
      <c r="D116" s="133"/>
      <c r="E116" s="167"/>
      <c r="F116" s="100"/>
      <c r="G116" s="167"/>
      <c r="H116" s="167"/>
      <c r="I116" s="167"/>
    </row>
    <row r="117" spans="1:9" ht="12.75" customHeight="1" x14ac:dyDescent="0.2">
      <c r="A117" s="134">
        <f t="shared" si="2"/>
        <v>9</v>
      </c>
      <c r="B117" s="135" t="str">
        <f>Expenditure!$G$1</f>
        <v>Meetings - Catering</v>
      </c>
      <c r="C117" s="135">
        <f t="shared" ref="C117:C119" si="4">-C24+G24</f>
        <v>1313.96</v>
      </c>
      <c r="D117" s="133"/>
      <c r="E117" s="167"/>
      <c r="F117" s="100"/>
      <c r="G117" s="167"/>
      <c r="H117" s="167"/>
      <c r="I117" s="167"/>
    </row>
    <row r="118" spans="1:9" ht="12.75" customHeight="1" x14ac:dyDescent="0.2">
      <c r="A118" s="134">
        <f t="shared" si="2"/>
        <v>1</v>
      </c>
      <c r="B118" s="135" t="str">
        <f>Expenditure!$H$1</f>
        <v>Meetings - Speakers</v>
      </c>
      <c r="C118" s="135">
        <f t="shared" si="4"/>
        <v>-291.65999999999997</v>
      </c>
      <c r="D118" s="133"/>
      <c r="E118" s="167"/>
      <c r="F118" s="100"/>
      <c r="G118" s="167"/>
      <c r="H118" s="167"/>
      <c r="I118" s="167"/>
    </row>
    <row r="119" spans="1:9" ht="12.75" customHeight="1" x14ac:dyDescent="0.2">
      <c r="A119" s="134">
        <f t="shared" si="2"/>
        <v>4</v>
      </c>
      <c r="B119" s="135" t="str">
        <f>Expenditure!$I$1</f>
        <v>Meetings - Other</v>
      </c>
      <c r="C119" s="135">
        <f t="shared" si="4"/>
        <v>0</v>
      </c>
      <c r="D119" s="133"/>
      <c r="E119" s="167"/>
      <c r="F119" s="100"/>
      <c r="G119" s="167"/>
      <c r="H119" s="167"/>
      <c r="I119" s="167"/>
    </row>
    <row r="120" spans="1:9" ht="12.75" customHeight="1" x14ac:dyDescent="0.2">
      <c r="A120" s="134">
        <f t="shared" si="2"/>
        <v>4</v>
      </c>
      <c r="B120" s="135" t="str">
        <f>Expenditure!$J$1</f>
        <v>Website Development</v>
      </c>
      <c r="C120" s="135">
        <f>-C29+G29</f>
        <v>0</v>
      </c>
      <c r="D120" s="133"/>
      <c r="E120" s="167"/>
      <c r="F120" s="100"/>
      <c r="G120" s="167"/>
      <c r="H120" s="167"/>
      <c r="I120" s="167"/>
    </row>
    <row r="121" spans="1:9" ht="12.75" customHeight="1" x14ac:dyDescent="0.2">
      <c r="A121" s="134">
        <f t="shared" si="2"/>
        <v>2</v>
      </c>
      <c r="B121" s="135" t="str">
        <f>Expenditure!$K$1</f>
        <v>Party Subsidy</v>
      </c>
      <c r="C121" s="135">
        <f>-C32+G32</f>
        <v>-213.6</v>
      </c>
      <c r="D121" s="133"/>
      <c r="E121" s="167"/>
      <c r="F121" s="100"/>
      <c r="G121" s="167"/>
      <c r="H121" s="167"/>
      <c r="I121" s="167"/>
    </row>
    <row r="122" spans="1:9" ht="12.75" customHeight="1" x14ac:dyDescent="0.2">
      <c r="A122" s="134">
        <f t="shared" si="2"/>
        <v>3</v>
      </c>
      <c r="B122" s="135" t="s">
        <v>36</v>
      </c>
      <c r="C122" s="135">
        <f t="shared" ref="C122:C123" si="5">-C35+G35</f>
        <v>-15.25</v>
      </c>
      <c r="D122" s="133"/>
      <c r="E122" s="167"/>
      <c r="F122" s="100"/>
      <c r="G122" s="167"/>
      <c r="H122" s="167"/>
      <c r="I122" s="167"/>
    </row>
    <row r="123" spans="1:9" ht="12.75" customHeight="1" x14ac:dyDescent="0.2">
      <c r="A123" s="134">
        <f t="shared" si="2"/>
        <v>4</v>
      </c>
      <c r="B123" s="135" t="str">
        <f>Expenditure!$N$1</f>
        <v>Other</v>
      </c>
      <c r="C123" s="135">
        <f t="shared" si="5"/>
        <v>0</v>
      </c>
      <c r="D123" s="133"/>
      <c r="E123" s="167"/>
      <c r="F123" s="100"/>
      <c r="G123" s="167"/>
      <c r="H123" s="167"/>
      <c r="I123" s="167"/>
    </row>
    <row r="124" spans="1:9" ht="15.75" customHeight="1" x14ac:dyDescent="0.2">
      <c r="A124" s="133"/>
      <c r="B124" s="133"/>
      <c r="C124" s="133"/>
      <c r="D124" s="133"/>
      <c r="E124" s="167"/>
      <c r="F124" s="167"/>
      <c r="G124" s="167"/>
      <c r="H124" s="167"/>
      <c r="I124" s="167"/>
    </row>
    <row r="125" spans="1:9" ht="15.75" customHeight="1" x14ac:dyDescent="0.2">
      <c r="A125" s="167"/>
      <c r="B125" s="167"/>
      <c r="C125" s="167"/>
      <c r="D125" s="167"/>
      <c r="E125" s="167"/>
      <c r="F125" s="167"/>
      <c r="G125" s="167"/>
      <c r="H125" s="167"/>
      <c r="I125" s="167"/>
    </row>
    <row r="126" spans="1:9" ht="15.75" customHeight="1" x14ac:dyDescent="0.2">
      <c r="A126" s="167"/>
      <c r="B126" s="167"/>
      <c r="C126" s="167"/>
      <c r="D126" s="167"/>
      <c r="E126" s="167"/>
      <c r="F126" s="167"/>
      <c r="G126" s="167"/>
      <c r="H126" s="167"/>
      <c r="I126" s="167"/>
    </row>
    <row r="127" spans="1:9" ht="15.75" customHeight="1" x14ac:dyDescent="0.2">
      <c r="A127" s="167"/>
      <c r="B127" s="167"/>
      <c r="C127" s="167"/>
      <c r="D127" s="167"/>
      <c r="E127" s="167"/>
      <c r="F127" s="167"/>
      <c r="G127" s="167"/>
      <c r="H127" s="167"/>
      <c r="I127" s="167"/>
    </row>
    <row r="128" spans="1:9" ht="15.75" customHeight="1" x14ac:dyDescent="0.2">
      <c r="A128" s="167"/>
      <c r="B128" s="167"/>
      <c r="C128" s="167"/>
      <c r="D128" s="167"/>
      <c r="E128" s="167"/>
      <c r="F128" s="167"/>
      <c r="G128" s="167"/>
      <c r="H128" s="167"/>
      <c r="I128" s="167"/>
    </row>
    <row r="129" spans="1:9" ht="15.75" customHeight="1" x14ac:dyDescent="0.2">
      <c r="A129" s="167"/>
      <c r="B129" s="167"/>
      <c r="C129" s="167"/>
      <c r="D129" s="167"/>
      <c r="E129" s="167"/>
      <c r="F129" s="167"/>
      <c r="G129" s="167"/>
      <c r="H129" s="167"/>
      <c r="I129" s="167"/>
    </row>
    <row r="130" spans="1:9" ht="15.75" customHeight="1" x14ac:dyDescent="0.2">
      <c r="A130" s="167"/>
      <c r="B130" s="167"/>
      <c r="C130" s="167"/>
      <c r="D130" s="167"/>
      <c r="E130" s="167"/>
      <c r="F130" s="167"/>
      <c r="G130" s="167"/>
      <c r="H130" s="167"/>
      <c r="I130" s="167"/>
    </row>
    <row r="131" spans="1:9" ht="15.75" customHeight="1" x14ac:dyDescent="0.2">
      <c r="A131" s="167"/>
      <c r="B131" s="167"/>
      <c r="C131" s="167"/>
      <c r="D131" s="167"/>
      <c r="E131" s="167"/>
      <c r="F131" s="167"/>
      <c r="G131" s="167"/>
      <c r="H131" s="167"/>
      <c r="I131" s="167"/>
    </row>
    <row r="132" spans="1:9" ht="15.75" customHeight="1" x14ac:dyDescent="0.2">
      <c r="A132" s="167"/>
      <c r="B132" s="167"/>
      <c r="C132" s="167"/>
      <c r="D132" s="167"/>
      <c r="E132" s="167"/>
      <c r="F132" s="167"/>
      <c r="G132" s="167"/>
      <c r="H132" s="167"/>
      <c r="I132" s="167"/>
    </row>
    <row r="133" spans="1:9" ht="15.75" customHeight="1" x14ac:dyDescent="0.2">
      <c r="A133" s="167"/>
      <c r="B133" s="167"/>
      <c r="C133" s="167"/>
      <c r="D133" s="167"/>
      <c r="E133" s="167"/>
      <c r="F133" s="167"/>
      <c r="G133" s="167"/>
      <c r="H133" s="167"/>
      <c r="I133" s="167"/>
    </row>
    <row r="134" spans="1:9" ht="15.75" customHeight="1" x14ac:dyDescent="0.2">
      <c r="A134" s="167"/>
      <c r="B134" s="167"/>
      <c r="C134" s="167"/>
      <c r="D134" s="167"/>
      <c r="E134" s="167"/>
      <c r="F134" s="167"/>
      <c r="G134" s="167"/>
      <c r="H134" s="167"/>
      <c r="I134" s="167"/>
    </row>
    <row r="135" spans="1:9" ht="15.75" customHeight="1" x14ac:dyDescent="0.2">
      <c r="A135" s="167"/>
      <c r="B135" s="167"/>
      <c r="C135" s="167"/>
      <c r="D135" s="167"/>
      <c r="E135" s="167"/>
      <c r="F135" s="167"/>
      <c r="G135" s="167"/>
      <c r="H135" s="167"/>
      <c r="I135" s="167"/>
    </row>
    <row r="136" spans="1:9" ht="15.75" customHeight="1" x14ac:dyDescent="0.2">
      <c r="A136" s="167"/>
      <c r="B136" s="167"/>
      <c r="C136" s="167"/>
      <c r="D136" s="167"/>
      <c r="E136" s="167"/>
      <c r="F136" s="167"/>
      <c r="G136" s="167"/>
      <c r="H136" s="167"/>
      <c r="I136" s="167"/>
    </row>
    <row r="137" spans="1:9" ht="15.75" customHeight="1" x14ac:dyDescent="0.2">
      <c r="A137" s="167"/>
      <c r="B137" s="167"/>
      <c r="C137" s="167"/>
      <c r="D137" s="167"/>
      <c r="E137" s="167"/>
      <c r="F137" s="167"/>
      <c r="G137" s="167"/>
      <c r="H137" s="167"/>
      <c r="I137" s="167"/>
    </row>
    <row r="138" spans="1:9" ht="15.75" customHeight="1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</row>
    <row r="139" spans="1:9" ht="15.75" customHeight="1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</row>
    <row r="140" spans="1:9" ht="15.75" customHeight="1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</row>
    <row r="141" spans="1:9" ht="15.75" customHeight="1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</row>
    <row r="142" spans="1:9" ht="15.75" customHeight="1" x14ac:dyDescent="0.2">
      <c r="A142" s="167"/>
      <c r="B142" s="167"/>
      <c r="C142" s="167"/>
      <c r="D142" s="167"/>
      <c r="E142" s="167"/>
      <c r="F142" s="167"/>
      <c r="G142" s="167"/>
      <c r="H142" s="167"/>
      <c r="I142" s="167"/>
    </row>
    <row r="143" spans="1:9" ht="15.75" customHeight="1" x14ac:dyDescent="0.2">
      <c r="A143" s="167"/>
      <c r="B143" s="167"/>
      <c r="C143" s="167"/>
      <c r="D143" s="167"/>
      <c r="E143" s="167"/>
      <c r="F143" s="167"/>
      <c r="G143" s="167"/>
      <c r="H143" s="167"/>
      <c r="I143" s="167"/>
    </row>
    <row r="144" spans="1:9" ht="15.75" customHeight="1" x14ac:dyDescent="0.2">
      <c r="A144" s="167"/>
      <c r="B144" s="167"/>
      <c r="C144" s="167"/>
      <c r="D144" s="167"/>
      <c r="E144" s="167"/>
      <c r="F144" s="167"/>
      <c r="G144" s="167"/>
      <c r="H144" s="167"/>
      <c r="I144" s="167"/>
    </row>
    <row r="145" spans="1:9" ht="15.75" customHeight="1" x14ac:dyDescent="0.2">
      <c r="A145" s="167"/>
      <c r="B145" s="167"/>
      <c r="C145" s="167"/>
      <c r="D145" s="167"/>
      <c r="E145" s="167"/>
      <c r="F145" s="167"/>
      <c r="G145" s="167"/>
      <c r="H145" s="167"/>
      <c r="I145" s="167"/>
    </row>
    <row r="146" spans="1:9" ht="15.75" customHeight="1" x14ac:dyDescent="0.2">
      <c r="A146" s="167"/>
      <c r="B146" s="167"/>
      <c r="C146" s="167"/>
      <c r="D146" s="167"/>
      <c r="E146" s="167"/>
      <c r="F146" s="167"/>
      <c r="G146" s="167"/>
      <c r="H146" s="167"/>
      <c r="I146" s="167"/>
    </row>
    <row r="147" spans="1:9" ht="15.75" customHeight="1" x14ac:dyDescent="0.2">
      <c r="A147" s="167"/>
      <c r="B147" s="167"/>
      <c r="C147" s="167"/>
      <c r="D147" s="167"/>
      <c r="E147" s="167"/>
      <c r="F147" s="167"/>
      <c r="G147" s="167"/>
      <c r="H147" s="167"/>
      <c r="I147" s="167"/>
    </row>
    <row r="148" spans="1:9" ht="15.75" customHeight="1" x14ac:dyDescent="0.2">
      <c r="A148" s="167"/>
      <c r="B148" s="167"/>
      <c r="C148" s="167"/>
      <c r="D148" s="167"/>
      <c r="E148" s="167"/>
      <c r="F148" s="167"/>
      <c r="G148" s="167"/>
      <c r="H148" s="167"/>
      <c r="I148" s="167"/>
    </row>
    <row r="149" spans="1:9" ht="15.75" customHeight="1" x14ac:dyDescent="0.2">
      <c r="A149" s="167"/>
      <c r="B149" s="167"/>
      <c r="C149" s="167"/>
      <c r="D149" s="167"/>
      <c r="E149" s="167"/>
      <c r="F149" s="167"/>
      <c r="G149" s="167"/>
      <c r="H149" s="167"/>
      <c r="I149" s="167"/>
    </row>
    <row r="150" spans="1:9" ht="15.75" customHeight="1" x14ac:dyDescent="0.2">
      <c r="A150" s="167"/>
      <c r="B150" s="167"/>
      <c r="C150" s="167"/>
      <c r="D150" s="167"/>
      <c r="E150" s="167"/>
      <c r="F150" s="167"/>
      <c r="G150" s="167"/>
      <c r="H150" s="167"/>
      <c r="I150" s="167"/>
    </row>
    <row r="151" spans="1:9" ht="15.75" customHeight="1" x14ac:dyDescent="0.2">
      <c r="A151" s="167"/>
      <c r="B151" s="167"/>
      <c r="C151" s="167"/>
      <c r="D151" s="167"/>
      <c r="E151" s="167"/>
      <c r="F151" s="167"/>
      <c r="G151" s="167"/>
      <c r="H151" s="167"/>
      <c r="I151" s="167"/>
    </row>
    <row r="152" spans="1:9" ht="15.75" customHeight="1" x14ac:dyDescent="0.2">
      <c r="A152" s="167"/>
      <c r="B152" s="167"/>
      <c r="C152" s="167"/>
      <c r="D152" s="167"/>
      <c r="E152" s="167"/>
      <c r="F152" s="167"/>
      <c r="G152" s="167"/>
      <c r="H152" s="167"/>
      <c r="I152" s="167"/>
    </row>
    <row r="153" spans="1:9" ht="15.75" customHeight="1" x14ac:dyDescent="0.2">
      <c r="A153" s="167"/>
      <c r="B153" s="167"/>
      <c r="C153" s="167"/>
      <c r="D153" s="167"/>
      <c r="E153" s="167"/>
      <c r="F153" s="167"/>
      <c r="G153" s="167"/>
      <c r="H153" s="167"/>
      <c r="I153" s="167"/>
    </row>
    <row r="154" spans="1:9" ht="15.75" customHeight="1" x14ac:dyDescent="0.2">
      <c r="A154" s="167"/>
      <c r="B154" s="167"/>
      <c r="C154" s="167"/>
      <c r="D154" s="167"/>
      <c r="E154" s="167"/>
      <c r="F154" s="167"/>
      <c r="G154" s="167"/>
      <c r="H154" s="167"/>
      <c r="I154" s="167"/>
    </row>
    <row r="155" spans="1:9" ht="15.75" customHeight="1" x14ac:dyDescent="0.2">
      <c r="A155" s="167"/>
      <c r="B155" s="167"/>
      <c r="C155" s="167"/>
      <c r="D155" s="167"/>
      <c r="E155" s="167"/>
      <c r="F155" s="167"/>
      <c r="G155" s="167"/>
      <c r="H155" s="167"/>
      <c r="I155" s="167"/>
    </row>
    <row r="156" spans="1:9" ht="15.75" customHeight="1" x14ac:dyDescent="0.2">
      <c r="A156" s="167"/>
      <c r="B156" s="167"/>
      <c r="C156" s="167"/>
      <c r="D156" s="167"/>
      <c r="E156" s="167"/>
      <c r="F156" s="167"/>
      <c r="G156" s="167"/>
      <c r="H156" s="167"/>
      <c r="I156" s="167"/>
    </row>
    <row r="157" spans="1:9" ht="15.75" customHeight="1" x14ac:dyDescent="0.2">
      <c r="A157" s="167"/>
      <c r="B157" s="167"/>
      <c r="C157" s="167"/>
      <c r="D157" s="167"/>
      <c r="E157" s="167"/>
      <c r="F157" s="167"/>
      <c r="G157" s="167"/>
      <c r="H157" s="167"/>
      <c r="I157" s="167"/>
    </row>
    <row r="158" spans="1:9" ht="15.75" customHeight="1" x14ac:dyDescent="0.2">
      <c r="A158" s="167"/>
      <c r="B158" s="167"/>
      <c r="C158" s="167"/>
      <c r="D158" s="167"/>
      <c r="E158" s="167"/>
      <c r="F158" s="167"/>
      <c r="G158" s="167"/>
      <c r="H158" s="167"/>
      <c r="I158" s="167"/>
    </row>
    <row r="159" spans="1:9" ht="15.75" customHeight="1" x14ac:dyDescent="0.2">
      <c r="A159" s="167"/>
      <c r="B159" s="167"/>
      <c r="C159" s="167"/>
      <c r="D159" s="167"/>
      <c r="E159" s="167"/>
      <c r="F159" s="167"/>
      <c r="G159" s="167"/>
      <c r="H159" s="167"/>
      <c r="I159" s="167"/>
    </row>
    <row r="160" spans="1:9" ht="15.75" customHeight="1" x14ac:dyDescent="0.2">
      <c r="A160" s="167"/>
      <c r="B160" s="167"/>
      <c r="C160" s="167"/>
      <c r="D160" s="167"/>
      <c r="E160" s="167"/>
      <c r="F160" s="167"/>
      <c r="G160" s="167"/>
      <c r="H160" s="167"/>
      <c r="I160" s="167"/>
    </row>
    <row r="161" spans="1:9" ht="15.75" customHeight="1" x14ac:dyDescent="0.2">
      <c r="A161" s="167"/>
      <c r="B161" s="167"/>
      <c r="C161" s="167"/>
      <c r="D161" s="167"/>
      <c r="E161" s="167"/>
      <c r="F161" s="167"/>
      <c r="G161" s="167"/>
      <c r="H161" s="167"/>
      <c r="I161" s="167"/>
    </row>
    <row r="162" spans="1:9" ht="15.75" customHeight="1" x14ac:dyDescent="0.2">
      <c r="A162" s="167"/>
      <c r="B162" s="167"/>
      <c r="C162" s="167"/>
      <c r="D162" s="167"/>
      <c r="E162" s="167"/>
      <c r="F162" s="167"/>
      <c r="G162" s="167"/>
      <c r="H162" s="167"/>
      <c r="I162" s="167"/>
    </row>
    <row r="163" spans="1:9" ht="15.75" customHeight="1" x14ac:dyDescent="0.2">
      <c r="A163" s="167"/>
      <c r="B163" s="167"/>
      <c r="C163" s="167"/>
      <c r="D163" s="167"/>
      <c r="E163" s="167"/>
      <c r="F163" s="167"/>
      <c r="G163" s="167"/>
      <c r="H163" s="167"/>
      <c r="I163" s="167"/>
    </row>
    <row r="164" spans="1:9" ht="15.75" customHeight="1" x14ac:dyDescent="0.2">
      <c r="A164" s="167"/>
      <c r="B164" s="167"/>
      <c r="C164" s="167"/>
      <c r="D164" s="167"/>
      <c r="E164" s="167"/>
      <c r="F164" s="167"/>
      <c r="G164" s="167"/>
      <c r="H164" s="167"/>
      <c r="I164" s="167"/>
    </row>
    <row r="165" spans="1:9" ht="15.75" customHeight="1" x14ac:dyDescent="0.2">
      <c r="A165" s="167"/>
      <c r="B165" s="167"/>
      <c r="C165" s="167"/>
      <c r="D165" s="167"/>
      <c r="E165" s="167"/>
      <c r="F165" s="167"/>
      <c r="G165" s="167"/>
      <c r="H165" s="167"/>
      <c r="I165" s="167"/>
    </row>
    <row r="166" spans="1:9" ht="15.75" customHeight="1" x14ac:dyDescent="0.2">
      <c r="A166" s="167"/>
      <c r="B166" s="167"/>
      <c r="C166" s="167"/>
      <c r="D166" s="167"/>
      <c r="E166" s="167"/>
      <c r="F166" s="167"/>
      <c r="G166" s="167"/>
      <c r="H166" s="167"/>
      <c r="I166" s="167"/>
    </row>
    <row r="167" spans="1:9" ht="15.75" customHeight="1" x14ac:dyDescent="0.2">
      <c r="A167" s="167"/>
      <c r="B167" s="167"/>
      <c r="C167" s="167"/>
      <c r="D167" s="167"/>
      <c r="E167" s="167"/>
      <c r="F167" s="167"/>
      <c r="G167" s="167"/>
      <c r="H167" s="167"/>
      <c r="I167" s="167"/>
    </row>
    <row r="168" spans="1:9" ht="15.75" customHeight="1" x14ac:dyDescent="0.2">
      <c r="A168" s="167"/>
      <c r="B168" s="167"/>
      <c r="C168" s="167"/>
      <c r="D168" s="167"/>
      <c r="E168" s="167"/>
      <c r="F168" s="167"/>
      <c r="G168" s="167"/>
      <c r="H168" s="167"/>
      <c r="I168" s="167"/>
    </row>
    <row r="169" spans="1:9" ht="15.75" customHeight="1" x14ac:dyDescent="0.2">
      <c r="A169" s="167"/>
      <c r="B169" s="167"/>
      <c r="C169" s="167"/>
      <c r="D169" s="167"/>
      <c r="E169" s="167"/>
      <c r="F169" s="167"/>
      <c r="G169" s="167"/>
      <c r="H169" s="167"/>
      <c r="I169" s="167"/>
    </row>
    <row r="170" spans="1:9" ht="15.75" customHeight="1" x14ac:dyDescent="0.2">
      <c r="A170" s="167"/>
      <c r="B170" s="167"/>
      <c r="C170" s="167"/>
      <c r="D170" s="167"/>
      <c r="E170" s="167"/>
      <c r="F170" s="167"/>
      <c r="G170" s="167"/>
      <c r="H170" s="167"/>
      <c r="I170" s="167"/>
    </row>
    <row r="171" spans="1:9" ht="15.75" customHeight="1" x14ac:dyDescent="0.2">
      <c r="A171" s="167"/>
      <c r="B171" s="167"/>
      <c r="C171" s="167"/>
      <c r="D171" s="167"/>
      <c r="E171" s="167"/>
      <c r="F171" s="167"/>
      <c r="G171" s="167"/>
      <c r="H171" s="167"/>
      <c r="I171" s="167"/>
    </row>
    <row r="172" spans="1:9" ht="15.75" customHeight="1" x14ac:dyDescent="0.2">
      <c r="A172" s="167"/>
      <c r="B172" s="167"/>
      <c r="C172" s="167"/>
      <c r="D172" s="167"/>
      <c r="E172" s="167"/>
      <c r="F172" s="167"/>
      <c r="G172" s="167"/>
      <c r="H172" s="167"/>
      <c r="I172" s="167"/>
    </row>
    <row r="173" spans="1:9" ht="15.75" customHeight="1" x14ac:dyDescent="0.2">
      <c r="A173" s="167"/>
      <c r="B173" s="167"/>
      <c r="C173" s="167"/>
      <c r="D173" s="167"/>
      <c r="E173" s="167"/>
      <c r="F173" s="167"/>
      <c r="G173" s="167"/>
      <c r="H173" s="167"/>
      <c r="I173" s="167"/>
    </row>
    <row r="174" spans="1:9" ht="15.75" customHeight="1" x14ac:dyDescent="0.2">
      <c r="A174" s="167"/>
      <c r="B174" s="167"/>
      <c r="C174" s="167"/>
      <c r="D174" s="167"/>
      <c r="E174" s="167"/>
      <c r="F174" s="167"/>
      <c r="G174" s="167"/>
      <c r="H174" s="167"/>
      <c r="I174" s="167"/>
    </row>
    <row r="175" spans="1:9" ht="15.75" customHeight="1" x14ac:dyDescent="0.2">
      <c r="A175" s="167"/>
      <c r="B175" s="167"/>
      <c r="C175" s="167"/>
      <c r="D175" s="167"/>
      <c r="E175" s="167"/>
      <c r="F175" s="167"/>
      <c r="G175" s="167"/>
      <c r="H175" s="167"/>
      <c r="I175" s="167"/>
    </row>
    <row r="176" spans="1:9" ht="15.75" customHeight="1" x14ac:dyDescent="0.2">
      <c r="A176" s="167"/>
      <c r="B176" s="167"/>
      <c r="C176" s="167"/>
      <c r="D176" s="167"/>
      <c r="E176" s="167"/>
      <c r="F176" s="167"/>
      <c r="G176" s="167"/>
      <c r="H176" s="167"/>
      <c r="I176" s="167"/>
    </row>
    <row r="177" spans="1:9" ht="15.75" customHeight="1" x14ac:dyDescent="0.2">
      <c r="A177" s="167"/>
      <c r="B177" s="167"/>
      <c r="C177" s="167"/>
      <c r="D177" s="167"/>
      <c r="E177" s="167"/>
      <c r="F177" s="167"/>
      <c r="G177" s="167"/>
      <c r="H177" s="167"/>
      <c r="I177" s="167"/>
    </row>
    <row r="178" spans="1:9" ht="15.75" customHeight="1" x14ac:dyDescent="0.2">
      <c r="A178" s="167"/>
      <c r="B178" s="167"/>
      <c r="C178" s="167"/>
      <c r="D178" s="167"/>
      <c r="E178" s="167"/>
      <c r="F178" s="167"/>
      <c r="G178" s="167"/>
      <c r="H178" s="167"/>
      <c r="I178" s="167"/>
    </row>
    <row r="179" spans="1:9" ht="15.75" customHeight="1" x14ac:dyDescent="0.2">
      <c r="A179" s="167"/>
      <c r="B179" s="167"/>
      <c r="C179" s="167"/>
      <c r="D179" s="167"/>
      <c r="E179" s="167"/>
      <c r="F179" s="167"/>
      <c r="G179" s="167"/>
      <c r="H179" s="167"/>
      <c r="I179" s="167"/>
    </row>
    <row r="180" spans="1:9" ht="15.75" customHeight="1" x14ac:dyDescent="0.2">
      <c r="A180" s="167"/>
      <c r="B180" s="167"/>
      <c r="C180" s="167"/>
      <c r="D180" s="167"/>
      <c r="E180" s="167"/>
      <c r="F180" s="167"/>
      <c r="G180" s="167"/>
      <c r="H180" s="167"/>
      <c r="I180" s="167"/>
    </row>
    <row r="181" spans="1:9" ht="15.75" customHeight="1" x14ac:dyDescent="0.2">
      <c r="A181" s="167"/>
      <c r="B181" s="167"/>
      <c r="C181" s="167"/>
      <c r="D181" s="167"/>
      <c r="E181" s="167"/>
      <c r="F181" s="167"/>
      <c r="G181" s="167"/>
      <c r="H181" s="167"/>
      <c r="I181" s="167"/>
    </row>
    <row r="182" spans="1:9" ht="15.75" customHeight="1" x14ac:dyDescent="0.2">
      <c r="A182" s="167"/>
      <c r="B182" s="167"/>
      <c r="C182" s="167"/>
      <c r="D182" s="167"/>
      <c r="E182" s="167"/>
      <c r="F182" s="167"/>
      <c r="G182" s="167"/>
      <c r="H182" s="167"/>
      <c r="I182" s="167"/>
    </row>
    <row r="183" spans="1:9" ht="15.75" customHeight="1" x14ac:dyDescent="0.2">
      <c r="A183" s="167"/>
      <c r="B183" s="167"/>
      <c r="C183" s="167"/>
      <c r="D183" s="167"/>
      <c r="E183" s="167"/>
      <c r="F183" s="167"/>
      <c r="G183" s="167"/>
      <c r="H183" s="167"/>
      <c r="I183" s="167"/>
    </row>
    <row r="184" spans="1:9" ht="15.75" customHeight="1" x14ac:dyDescent="0.2">
      <c r="A184" s="167"/>
      <c r="B184" s="167"/>
      <c r="C184" s="167"/>
      <c r="D184" s="167"/>
      <c r="E184" s="167"/>
      <c r="F184" s="167"/>
      <c r="G184" s="167"/>
      <c r="H184" s="167"/>
      <c r="I184" s="167"/>
    </row>
    <row r="185" spans="1:9" ht="15.75" customHeight="1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</row>
    <row r="186" spans="1:9" ht="15.75" customHeight="1" x14ac:dyDescent="0.2">
      <c r="A186" s="167"/>
      <c r="B186" s="167"/>
      <c r="C186" s="167"/>
      <c r="D186" s="167"/>
      <c r="E186" s="167"/>
      <c r="F186" s="167"/>
      <c r="G186" s="167"/>
      <c r="H186" s="167"/>
      <c r="I186" s="167"/>
    </row>
    <row r="187" spans="1:9" ht="15.75" customHeight="1" x14ac:dyDescent="0.2">
      <c r="A187" s="167"/>
      <c r="B187" s="167"/>
      <c r="C187" s="167"/>
      <c r="D187" s="167"/>
      <c r="E187" s="167"/>
      <c r="F187" s="167"/>
      <c r="G187" s="167"/>
      <c r="H187" s="167"/>
      <c r="I187" s="167"/>
    </row>
    <row r="188" spans="1:9" ht="15.75" customHeight="1" x14ac:dyDescent="0.2">
      <c r="A188" s="167"/>
      <c r="B188" s="167"/>
      <c r="C188" s="167"/>
      <c r="D188" s="167"/>
      <c r="E188" s="167"/>
      <c r="F188" s="167"/>
      <c r="G188" s="167"/>
      <c r="H188" s="167"/>
      <c r="I188" s="167"/>
    </row>
    <row r="189" spans="1:9" ht="15.75" customHeight="1" x14ac:dyDescent="0.2">
      <c r="A189" s="167"/>
      <c r="B189" s="167"/>
      <c r="C189" s="167"/>
      <c r="D189" s="167"/>
      <c r="E189" s="167"/>
      <c r="F189" s="167"/>
      <c r="G189" s="167"/>
      <c r="H189" s="167"/>
      <c r="I189" s="167"/>
    </row>
    <row r="190" spans="1:9" ht="15.75" customHeight="1" x14ac:dyDescent="0.2">
      <c r="A190" s="167"/>
      <c r="B190" s="167"/>
      <c r="C190" s="167"/>
      <c r="D190" s="167"/>
      <c r="E190" s="167"/>
      <c r="F190" s="167"/>
      <c r="G190" s="167"/>
      <c r="H190" s="167"/>
      <c r="I190" s="167"/>
    </row>
    <row r="191" spans="1:9" ht="15.75" customHeight="1" x14ac:dyDescent="0.2">
      <c r="A191" s="167"/>
      <c r="B191" s="167"/>
      <c r="C191" s="167"/>
      <c r="D191" s="167"/>
      <c r="E191" s="167"/>
      <c r="F191" s="167"/>
      <c r="G191" s="167"/>
      <c r="H191" s="167"/>
      <c r="I191" s="167"/>
    </row>
    <row r="192" spans="1:9" ht="15.75" customHeight="1" x14ac:dyDescent="0.2">
      <c r="A192" s="167"/>
      <c r="B192" s="167"/>
      <c r="C192" s="167"/>
      <c r="D192" s="167"/>
      <c r="E192" s="167"/>
      <c r="F192" s="167"/>
      <c r="G192" s="167"/>
      <c r="H192" s="167"/>
      <c r="I192" s="167"/>
    </row>
    <row r="193" spans="1:9" ht="15.75" customHeight="1" x14ac:dyDescent="0.2">
      <c r="A193" s="167"/>
      <c r="B193" s="167"/>
      <c r="C193" s="167"/>
      <c r="D193" s="167"/>
      <c r="E193" s="167"/>
      <c r="F193" s="167"/>
      <c r="G193" s="167"/>
      <c r="H193" s="167"/>
      <c r="I193" s="167"/>
    </row>
    <row r="194" spans="1:9" ht="15.75" customHeight="1" x14ac:dyDescent="0.2">
      <c r="A194" s="167"/>
      <c r="B194" s="167"/>
      <c r="C194" s="167"/>
      <c r="D194" s="167"/>
      <c r="E194" s="167"/>
      <c r="F194" s="167"/>
      <c r="G194" s="167"/>
      <c r="H194" s="167"/>
      <c r="I194" s="167"/>
    </row>
    <row r="195" spans="1:9" ht="15.75" customHeight="1" x14ac:dyDescent="0.2">
      <c r="A195" s="167"/>
      <c r="B195" s="167"/>
      <c r="C195" s="167"/>
      <c r="D195" s="167"/>
      <c r="E195" s="167"/>
      <c r="F195" s="167"/>
      <c r="G195" s="167"/>
      <c r="H195" s="167"/>
      <c r="I195" s="167"/>
    </row>
    <row r="196" spans="1:9" ht="15.75" customHeight="1" x14ac:dyDescent="0.2">
      <c r="A196" s="167"/>
      <c r="B196" s="167"/>
      <c r="C196" s="167"/>
      <c r="D196" s="167"/>
      <c r="E196" s="167"/>
      <c r="F196" s="167"/>
      <c r="G196" s="167"/>
      <c r="H196" s="167"/>
      <c r="I196" s="167"/>
    </row>
    <row r="197" spans="1:9" ht="15.75" customHeight="1" x14ac:dyDescent="0.2">
      <c r="A197" s="167"/>
      <c r="B197" s="167"/>
      <c r="C197" s="167"/>
      <c r="D197" s="167"/>
      <c r="E197" s="167"/>
      <c r="F197" s="167"/>
      <c r="G197" s="167"/>
      <c r="H197" s="167"/>
      <c r="I197" s="167"/>
    </row>
    <row r="198" spans="1:9" ht="15.75" customHeight="1" x14ac:dyDescent="0.2">
      <c r="A198" s="167"/>
      <c r="B198" s="167"/>
      <c r="C198" s="167"/>
      <c r="D198" s="167"/>
      <c r="E198" s="167"/>
      <c r="F198" s="167"/>
      <c r="G198" s="167"/>
      <c r="H198" s="167"/>
      <c r="I198" s="167"/>
    </row>
    <row r="199" spans="1:9" ht="15.75" customHeight="1" x14ac:dyDescent="0.2">
      <c r="A199" s="167"/>
      <c r="B199" s="167"/>
      <c r="C199" s="167"/>
      <c r="D199" s="167"/>
      <c r="E199" s="167"/>
      <c r="F199" s="167"/>
      <c r="G199" s="167"/>
      <c r="H199" s="167"/>
      <c r="I199" s="167"/>
    </row>
    <row r="200" spans="1:9" ht="15.75" customHeight="1" x14ac:dyDescent="0.2">
      <c r="A200" s="167"/>
      <c r="B200" s="167"/>
      <c r="C200" s="167"/>
      <c r="D200" s="167"/>
      <c r="E200" s="167"/>
      <c r="F200" s="167"/>
      <c r="G200" s="167"/>
      <c r="H200" s="167"/>
      <c r="I200" s="167"/>
    </row>
    <row r="201" spans="1:9" ht="15.75" customHeight="1" x14ac:dyDescent="0.2">
      <c r="A201" s="167"/>
      <c r="B201" s="167"/>
      <c r="C201" s="167"/>
      <c r="D201" s="167"/>
      <c r="E201" s="167"/>
      <c r="F201" s="167"/>
      <c r="G201" s="167"/>
      <c r="H201" s="167"/>
      <c r="I201" s="167"/>
    </row>
    <row r="202" spans="1:9" ht="15.75" customHeight="1" x14ac:dyDescent="0.2">
      <c r="A202" s="167"/>
      <c r="B202" s="167"/>
      <c r="C202" s="167"/>
      <c r="D202" s="167"/>
      <c r="E202" s="167"/>
      <c r="F202" s="167"/>
      <c r="G202" s="167"/>
      <c r="H202" s="167"/>
      <c r="I202" s="167"/>
    </row>
    <row r="203" spans="1:9" ht="15.75" customHeight="1" x14ac:dyDescent="0.2">
      <c r="A203" s="167"/>
      <c r="B203" s="167"/>
      <c r="C203" s="167"/>
      <c r="D203" s="167"/>
      <c r="E203" s="167"/>
      <c r="F203" s="167"/>
      <c r="G203" s="167"/>
      <c r="H203" s="167"/>
      <c r="I203" s="167"/>
    </row>
    <row r="204" spans="1:9" ht="15.75" customHeight="1" x14ac:dyDescent="0.2">
      <c r="A204" s="167"/>
      <c r="B204" s="167"/>
      <c r="C204" s="167"/>
      <c r="D204" s="167"/>
      <c r="E204" s="167"/>
      <c r="F204" s="167"/>
      <c r="G204" s="167"/>
      <c r="H204" s="167"/>
      <c r="I204" s="167"/>
    </row>
    <row r="205" spans="1:9" ht="15.75" customHeight="1" x14ac:dyDescent="0.2">
      <c r="A205" s="167"/>
      <c r="B205" s="167"/>
      <c r="C205" s="167"/>
      <c r="D205" s="167"/>
      <c r="E205" s="167"/>
      <c r="F205" s="167"/>
      <c r="G205" s="167"/>
      <c r="H205" s="167"/>
      <c r="I205" s="167"/>
    </row>
    <row r="206" spans="1:9" ht="15.75" customHeight="1" x14ac:dyDescent="0.2">
      <c r="A206" s="167"/>
      <c r="B206" s="167"/>
      <c r="C206" s="167"/>
      <c r="D206" s="167"/>
      <c r="E206" s="167"/>
      <c r="F206" s="167"/>
      <c r="G206" s="167"/>
      <c r="H206" s="167"/>
      <c r="I206" s="167"/>
    </row>
    <row r="207" spans="1:9" ht="15.75" customHeight="1" x14ac:dyDescent="0.2">
      <c r="A207" s="167"/>
      <c r="B207" s="167"/>
      <c r="C207" s="167"/>
      <c r="D207" s="167"/>
      <c r="E207" s="167"/>
      <c r="F207" s="167"/>
      <c r="G207" s="167"/>
      <c r="H207" s="167"/>
      <c r="I207" s="167"/>
    </row>
    <row r="208" spans="1:9" ht="15.75" customHeight="1" x14ac:dyDescent="0.2">
      <c r="A208" s="167"/>
      <c r="B208" s="167"/>
      <c r="C208" s="167"/>
      <c r="D208" s="167"/>
      <c r="E208" s="167"/>
      <c r="F208" s="167"/>
      <c r="G208" s="167"/>
      <c r="H208" s="167"/>
      <c r="I208" s="167"/>
    </row>
    <row r="209" spans="1:9" ht="15.75" customHeight="1" x14ac:dyDescent="0.2">
      <c r="A209" s="167"/>
      <c r="B209" s="167"/>
      <c r="C209" s="167"/>
      <c r="D209" s="167"/>
      <c r="E209" s="167"/>
      <c r="F209" s="167"/>
      <c r="G209" s="167"/>
      <c r="H209" s="167"/>
      <c r="I209" s="167"/>
    </row>
    <row r="210" spans="1:9" ht="15.75" customHeight="1" x14ac:dyDescent="0.2">
      <c r="A210" s="167"/>
      <c r="B210" s="167"/>
      <c r="C210" s="167"/>
      <c r="D210" s="167"/>
      <c r="E210" s="167"/>
      <c r="F210" s="167"/>
      <c r="G210" s="167"/>
      <c r="H210" s="167"/>
      <c r="I210" s="167"/>
    </row>
    <row r="211" spans="1:9" ht="15.75" customHeight="1" x14ac:dyDescent="0.2">
      <c r="A211" s="167"/>
      <c r="B211" s="167"/>
      <c r="C211" s="167"/>
      <c r="D211" s="167"/>
      <c r="E211" s="167"/>
      <c r="F211" s="167"/>
      <c r="G211" s="167"/>
      <c r="H211" s="167"/>
      <c r="I211" s="167"/>
    </row>
    <row r="212" spans="1:9" ht="15.75" customHeight="1" x14ac:dyDescent="0.2">
      <c r="A212" s="167"/>
      <c r="B212" s="167"/>
      <c r="C212" s="167"/>
      <c r="D212" s="167"/>
      <c r="E212" s="167"/>
      <c r="F212" s="167"/>
      <c r="G212" s="167"/>
      <c r="H212" s="167"/>
      <c r="I212" s="167"/>
    </row>
    <row r="213" spans="1:9" ht="15.75" customHeight="1" x14ac:dyDescent="0.2">
      <c r="A213" s="167"/>
      <c r="B213" s="167"/>
      <c r="C213" s="167"/>
      <c r="D213" s="167"/>
      <c r="E213" s="167"/>
      <c r="F213" s="167"/>
      <c r="G213" s="167"/>
      <c r="H213" s="167"/>
      <c r="I213" s="167"/>
    </row>
    <row r="214" spans="1:9" ht="15.75" customHeight="1" x14ac:dyDescent="0.2">
      <c r="A214" s="167"/>
      <c r="B214" s="167"/>
      <c r="C214" s="167"/>
      <c r="D214" s="167"/>
      <c r="E214" s="167"/>
      <c r="F214" s="167"/>
      <c r="G214" s="167"/>
      <c r="H214" s="167"/>
      <c r="I214" s="167"/>
    </row>
    <row r="215" spans="1:9" ht="15.75" customHeight="1" x14ac:dyDescent="0.2">
      <c r="A215" s="167"/>
      <c r="B215" s="167"/>
      <c r="C215" s="167"/>
      <c r="D215" s="167"/>
      <c r="E215" s="167"/>
      <c r="F215" s="167"/>
      <c r="G215" s="167"/>
      <c r="H215" s="167"/>
      <c r="I215" s="167"/>
    </row>
    <row r="216" spans="1:9" ht="15.75" customHeight="1" x14ac:dyDescent="0.2">
      <c r="A216" s="167"/>
      <c r="B216" s="167"/>
      <c r="C216" s="167"/>
      <c r="D216" s="167"/>
      <c r="E216" s="167"/>
      <c r="F216" s="167"/>
      <c r="G216" s="167"/>
      <c r="H216" s="167"/>
      <c r="I216" s="167"/>
    </row>
    <row r="217" spans="1:9" ht="15.75" customHeight="1" x14ac:dyDescent="0.2">
      <c r="A217" s="167"/>
      <c r="B217" s="167"/>
      <c r="C217" s="167"/>
      <c r="D217" s="167"/>
      <c r="E217" s="167"/>
      <c r="F217" s="167"/>
      <c r="G217" s="167"/>
      <c r="H217" s="167"/>
      <c r="I217" s="167"/>
    </row>
    <row r="218" spans="1:9" ht="15.75" customHeight="1" x14ac:dyDescent="0.2">
      <c r="A218" s="167"/>
      <c r="B218" s="167"/>
      <c r="C218" s="167"/>
      <c r="D218" s="167"/>
      <c r="E218" s="167"/>
      <c r="F218" s="167"/>
      <c r="G218" s="167"/>
      <c r="H218" s="167"/>
      <c r="I218" s="167"/>
    </row>
    <row r="219" spans="1:9" ht="15.75" customHeight="1" x14ac:dyDescent="0.2">
      <c r="A219" s="167"/>
      <c r="B219" s="167"/>
      <c r="C219" s="167"/>
      <c r="D219" s="167"/>
      <c r="E219" s="167"/>
      <c r="F219" s="167"/>
      <c r="G219" s="167"/>
      <c r="H219" s="167"/>
      <c r="I219" s="167"/>
    </row>
    <row r="220" spans="1:9" ht="15.75" customHeight="1" x14ac:dyDescent="0.2">
      <c r="A220" s="167"/>
      <c r="B220" s="167"/>
      <c r="C220" s="167"/>
      <c r="D220" s="167"/>
      <c r="E220" s="167"/>
      <c r="F220" s="167"/>
      <c r="G220" s="167"/>
      <c r="H220" s="167"/>
      <c r="I220" s="167"/>
    </row>
    <row r="221" spans="1:9" ht="15.75" customHeight="1" x14ac:dyDescent="0.2">
      <c r="A221" s="167"/>
      <c r="B221" s="167"/>
      <c r="C221" s="167"/>
      <c r="D221" s="167"/>
      <c r="E221" s="167"/>
      <c r="F221" s="167"/>
      <c r="G221" s="167"/>
      <c r="H221" s="167"/>
      <c r="I221" s="167"/>
    </row>
    <row r="222" spans="1:9" ht="15.75" customHeight="1" x14ac:dyDescent="0.2">
      <c r="A222" s="167"/>
      <c r="B222" s="167"/>
      <c r="C222" s="167"/>
      <c r="D222" s="167"/>
      <c r="E222" s="167"/>
      <c r="F222" s="167"/>
      <c r="G222" s="167"/>
      <c r="H222" s="167"/>
      <c r="I222" s="167"/>
    </row>
    <row r="223" spans="1:9" ht="15.75" customHeight="1" x14ac:dyDescent="0.2">
      <c r="A223" s="167"/>
      <c r="B223" s="167"/>
      <c r="C223" s="167"/>
      <c r="D223" s="167"/>
      <c r="E223" s="167"/>
      <c r="F223" s="167"/>
      <c r="G223" s="167"/>
      <c r="H223" s="167"/>
      <c r="I223" s="167"/>
    </row>
    <row r="224" spans="1:9" ht="15.75" customHeight="1" x14ac:dyDescent="0.2">
      <c r="A224" s="167"/>
      <c r="B224" s="167"/>
      <c r="C224" s="167"/>
      <c r="D224" s="167"/>
      <c r="E224" s="167"/>
      <c r="F224" s="167"/>
      <c r="G224" s="167"/>
      <c r="H224" s="167"/>
      <c r="I224" s="167"/>
    </row>
    <row r="225" spans="1:9" ht="15.75" customHeight="1" x14ac:dyDescent="0.2">
      <c r="A225" s="167"/>
      <c r="B225" s="167"/>
      <c r="C225" s="167"/>
      <c r="D225" s="167"/>
      <c r="E225" s="167"/>
      <c r="F225" s="167"/>
      <c r="G225" s="167"/>
      <c r="H225" s="167"/>
      <c r="I225" s="167"/>
    </row>
    <row r="226" spans="1:9" ht="15.75" customHeight="1" x14ac:dyDescent="0.2">
      <c r="A226" s="167"/>
      <c r="B226" s="167"/>
      <c r="C226" s="167"/>
      <c r="D226" s="167"/>
      <c r="E226" s="167"/>
      <c r="F226" s="167"/>
      <c r="G226" s="167"/>
      <c r="H226" s="167"/>
      <c r="I226" s="167"/>
    </row>
    <row r="227" spans="1:9" ht="15.75" customHeight="1" x14ac:dyDescent="0.2">
      <c r="A227" s="167"/>
      <c r="B227" s="167"/>
      <c r="C227" s="167"/>
      <c r="D227" s="167"/>
      <c r="E227" s="167"/>
      <c r="F227" s="167"/>
      <c r="G227" s="167"/>
      <c r="H227" s="167"/>
      <c r="I227" s="167"/>
    </row>
    <row r="228" spans="1:9" ht="15.75" customHeight="1" x14ac:dyDescent="0.2">
      <c r="A228" s="167"/>
      <c r="B228" s="167"/>
      <c r="C228" s="167"/>
      <c r="D228" s="167"/>
      <c r="E228" s="167"/>
      <c r="F228" s="167"/>
      <c r="G228" s="167"/>
      <c r="H228" s="167"/>
      <c r="I228" s="167"/>
    </row>
    <row r="229" spans="1:9" ht="15.75" customHeight="1" x14ac:dyDescent="0.2">
      <c r="A229" s="167"/>
      <c r="B229" s="167"/>
      <c r="C229" s="167"/>
      <c r="D229" s="167"/>
      <c r="E229" s="167"/>
      <c r="F229" s="167"/>
      <c r="G229" s="167"/>
      <c r="H229" s="167"/>
      <c r="I229" s="167"/>
    </row>
    <row r="230" spans="1:9" ht="15.75" customHeight="1" x14ac:dyDescent="0.2">
      <c r="A230" s="167"/>
      <c r="B230" s="167"/>
      <c r="C230" s="167"/>
      <c r="D230" s="167"/>
      <c r="E230" s="167"/>
      <c r="F230" s="167"/>
      <c r="G230" s="167"/>
      <c r="H230" s="167"/>
      <c r="I230" s="167"/>
    </row>
    <row r="231" spans="1:9" ht="15.75" customHeight="1" x14ac:dyDescent="0.2">
      <c r="A231" s="167"/>
      <c r="B231" s="167"/>
      <c r="C231" s="167"/>
      <c r="D231" s="167"/>
      <c r="E231" s="167"/>
      <c r="F231" s="167"/>
      <c r="G231" s="167"/>
      <c r="H231" s="167"/>
      <c r="I231" s="167"/>
    </row>
    <row r="232" spans="1:9" ht="15.75" customHeight="1" x14ac:dyDescent="0.2">
      <c r="A232" s="167"/>
      <c r="B232" s="167"/>
      <c r="C232" s="167"/>
      <c r="D232" s="167"/>
      <c r="E232" s="167"/>
      <c r="F232" s="167"/>
      <c r="G232" s="167"/>
      <c r="H232" s="167"/>
      <c r="I232" s="167"/>
    </row>
    <row r="233" spans="1:9" ht="15.75" customHeight="1" x14ac:dyDescent="0.2">
      <c r="A233" s="167"/>
      <c r="B233" s="167"/>
      <c r="C233" s="167"/>
      <c r="D233" s="167"/>
      <c r="E233" s="167"/>
      <c r="F233" s="167"/>
      <c r="G233" s="167"/>
      <c r="H233" s="167"/>
      <c r="I233" s="167"/>
    </row>
    <row r="234" spans="1:9" ht="15.75" customHeight="1" x14ac:dyDescent="0.2">
      <c r="A234" s="167"/>
      <c r="B234" s="167"/>
      <c r="C234" s="167"/>
      <c r="D234" s="167"/>
      <c r="E234" s="167"/>
      <c r="F234" s="167"/>
      <c r="G234" s="167"/>
      <c r="H234" s="167"/>
      <c r="I234" s="167"/>
    </row>
    <row r="235" spans="1:9" ht="15.75" customHeight="1" x14ac:dyDescent="0.2">
      <c r="A235" s="167"/>
      <c r="B235" s="167"/>
      <c r="C235" s="167"/>
      <c r="D235" s="167"/>
      <c r="E235" s="167"/>
      <c r="F235" s="167"/>
      <c r="G235" s="167"/>
      <c r="H235" s="167"/>
      <c r="I235" s="167"/>
    </row>
    <row r="236" spans="1:9" ht="15.75" customHeight="1" x14ac:dyDescent="0.2">
      <c r="A236" s="167"/>
      <c r="B236" s="167"/>
      <c r="C236" s="167"/>
      <c r="D236" s="167"/>
      <c r="E236" s="167"/>
      <c r="F236" s="167"/>
      <c r="G236" s="167"/>
      <c r="H236" s="167"/>
      <c r="I236" s="167"/>
    </row>
    <row r="237" spans="1:9" ht="15.75" customHeight="1" x14ac:dyDescent="0.2">
      <c r="A237" s="167"/>
      <c r="B237" s="167"/>
      <c r="C237" s="167"/>
      <c r="D237" s="167"/>
      <c r="E237" s="167"/>
      <c r="F237" s="167"/>
      <c r="G237" s="167"/>
      <c r="H237" s="167"/>
      <c r="I237" s="167"/>
    </row>
    <row r="238" spans="1:9" ht="15.75" customHeight="1" x14ac:dyDescent="0.2">
      <c r="A238" s="167"/>
      <c r="B238" s="167"/>
      <c r="C238" s="167"/>
      <c r="D238" s="167"/>
      <c r="E238" s="167"/>
      <c r="F238" s="167"/>
      <c r="G238" s="167"/>
      <c r="H238" s="167"/>
      <c r="I238" s="167"/>
    </row>
    <row r="239" spans="1:9" ht="15.75" customHeight="1" x14ac:dyDescent="0.2">
      <c r="A239" s="167"/>
      <c r="B239" s="167"/>
      <c r="C239" s="167"/>
      <c r="D239" s="167"/>
      <c r="E239" s="167"/>
      <c r="F239" s="167"/>
      <c r="G239" s="167"/>
      <c r="H239" s="167"/>
      <c r="I239" s="167"/>
    </row>
    <row r="240" spans="1:9" ht="15.75" customHeight="1" x14ac:dyDescent="0.2">
      <c r="A240" s="167"/>
      <c r="B240" s="167"/>
      <c r="C240" s="167"/>
      <c r="D240" s="167"/>
      <c r="E240" s="167"/>
      <c r="F240" s="167"/>
      <c r="G240" s="167"/>
      <c r="H240" s="167"/>
      <c r="I240" s="167"/>
    </row>
    <row r="241" spans="1:9" ht="15.75" customHeight="1" x14ac:dyDescent="0.2">
      <c r="A241" s="167"/>
      <c r="B241" s="167"/>
      <c r="C241" s="167"/>
      <c r="D241" s="167"/>
      <c r="E241" s="167"/>
      <c r="F241" s="167"/>
      <c r="G241" s="167"/>
      <c r="H241" s="167"/>
      <c r="I241" s="167"/>
    </row>
    <row r="242" spans="1:9" ht="15.75" customHeight="1" x14ac:dyDescent="0.2">
      <c r="A242" s="167"/>
      <c r="B242" s="167"/>
      <c r="C242" s="167"/>
      <c r="D242" s="167"/>
      <c r="E242" s="167"/>
      <c r="F242" s="167"/>
      <c r="G242" s="167"/>
      <c r="H242" s="167"/>
      <c r="I242" s="167"/>
    </row>
    <row r="243" spans="1:9" ht="15.75" customHeight="1" x14ac:dyDescent="0.2">
      <c r="A243" s="167"/>
      <c r="B243" s="167"/>
      <c r="C243" s="167"/>
      <c r="D243" s="167"/>
      <c r="E243" s="167"/>
      <c r="F243" s="167"/>
      <c r="G243" s="167"/>
      <c r="H243" s="167"/>
      <c r="I243" s="167"/>
    </row>
    <row r="244" spans="1:9" ht="15.75" customHeight="1" x14ac:dyDescent="0.2">
      <c r="A244" s="167"/>
      <c r="B244" s="167"/>
      <c r="C244" s="167"/>
      <c r="D244" s="167"/>
      <c r="E244" s="167"/>
      <c r="F244" s="167"/>
      <c r="G244" s="167"/>
      <c r="H244" s="167"/>
      <c r="I244" s="167"/>
    </row>
    <row r="245" spans="1:9" ht="15.75" customHeight="1" x14ac:dyDescent="0.2">
      <c r="A245" s="167"/>
      <c r="B245" s="167"/>
      <c r="C245" s="167"/>
      <c r="D245" s="167"/>
      <c r="E245" s="167"/>
      <c r="F245" s="167"/>
      <c r="G245" s="167"/>
      <c r="H245" s="167"/>
      <c r="I245" s="167"/>
    </row>
    <row r="246" spans="1:9" ht="15.75" customHeight="1" x14ac:dyDescent="0.2">
      <c r="A246" s="167"/>
      <c r="B246" s="167"/>
      <c r="C246" s="167"/>
      <c r="D246" s="167"/>
      <c r="E246" s="167"/>
      <c r="F246" s="167"/>
      <c r="G246" s="167"/>
      <c r="H246" s="167"/>
      <c r="I246" s="167"/>
    </row>
    <row r="247" spans="1:9" ht="15.75" customHeight="1" x14ac:dyDescent="0.2">
      <c r="A247" s="167"/>
      <c r="B247" s="167"/>
      <c r="C247" s="167"/>
      <c r="D247" s="167"/>
      <c r="E247" s="167"/>
      <c r="F247" s="167"/>
      <c r="G247" s="167"/>
      <c r="H247" s="167"/>
      <c r="I247" s="167"/>
    </row>
    <row r="248" spans="1:9" ht="15.75" customHeight="1" x14ac:dyDescent="0.2">
      <c r="A248" s="167"/>
      <c r="B248" s="167"/>
      <c r="C248" s="167"/>
      <c r="D248" s="167"/>
      <c r="E248" s="167"/>
      <c r="F248" s="167"/>
      <c r="G248" s="167"/>
      <c r="H248" s="167"/>
      <c r="I248" s="167"/>
    </row>
    <row r="249" spans="1:9" ht="15.75" customHeight="1" x14ac:dyDescent="0.2">
      <c r="A249" s="167"/>
      <c r="B249" s="167"/>
      <c r="C249" s="167"/>
      <c r="D249" s="167"/>
      <c r="E249" s="167"/>
      <c r="F249" s="167"/>
      <c r="G249" s="167"/>
      <c r="H249" s="167"/>
      <c r="I249" s="167"/>
    </row>
    <row r="250" spans="1:9" ht="15.75" customHeight="1" x14ac:dyDescent="0.2">
      <c r="A250" s="167"/>
      <c r="B250" s="167"/>
      <c r="C250" s="167"/>
      <c r="D250" s="167"/>
      <c r="E250" s="167"/>
      <c r="F250" s="167"/>
      <c r="G250" s="167"/>
      <c r="H250" s="167"/>
      <c r="I250" s="167"/>
    </row>
    <row r="251" spans="1:9" ht="15.75" customHeight="1" x14ac:dyDescent="0.2">
      <c r="A251" s="167"/>
      <c r="B251" s="167"/>
      <c r="C251" s="167"/>
      <c r="D251" s="167"/>
      <c r="E251" s="167"/>
      <c r="F251" s="167"/>
      <c r="G251" s="167"/>
      <c r="H251" s="167"/>
      <c r="I251" s="167"/>
    </row>
    <row r="252" spans="1:9" ht="15.75" customHeight="1" x14ac:dyDescent="0.2">
      <c r="A252" s="167"/>
      <c r="B252" s="167"/>
      <c r="C252" s="167"/>
      <c r="D252" s="167"/>
      <c r="E252" s="167"/>
      <c r="F252" s="167"/>
      <c r="G252" s="167"/>
      <c r="H252" s="167"/>
      <c r="I252" s="167"/>
    </row>
    <row r="253" spans="1:9" ht="15.75" customHeight="1" x14ac:dyDescent="0.2">
      <c r="A253" s="167"/>
      <c r="B253" s="167"/>
      <c r="C253" s="167"/>
      <c r="D253" s="167"/>
      <c r="E253" s="167"/>
      <c r="F253" s="167"/>
      <c r="G253" s="167"/>
      <c r="H253" s="167"/>
      <c r="I253" s="167"/>
    </row>
    <row r="254" spans="1:9" ht="15.75" customHeight="1" x14ac:dyDescent="0.2">
      <c r="A254" s="167"/>
      <c r="B254" s="167"/>
      <c r="C254" s="167"/>
      <c r="D254" s="167"/>
      <c r="E254" s="167"/>
      <c r="F254" s="167"/>
      <c r="G254" s="167"/>
      <c r="H254" s="167"/>
      <c r="I254" s="167"/>
    </row>
    <row r="255" spans="1:9" ht="15.75" customHeight="1" x14ac:dyDescent="0.2">
      <c r="A255" s="167"/>
      <c r="B255" s="167"/>
      <c r="C255" s="167"/>
      <c r="D255" s="167"/>
      <c r="E255" s="167"/>
      <c r="F255" s="167"/>
      <c r="G255" s="167"/>
      <c r="H255" s="167"/>
      <c r="I255" s="167"/>
    </row>
    <row r="256" spans="1:9" ht="15.75" customHeight="1" x14ac:dyDescent="0.2">
      <c r="A256" s="167"/>
      <c r="B256" s="167"/>
      <c r="C256" s="167"/>
      <c r="D256" s="167"/>
      <c r="E256" s="167"/>
      <c r="F256" s="167"/>
      <c r="G256" s="167"/>
      <c r="H256" s="167"/>
      <c r="I256" s="167"/>
    </row>
    <row r="257" spans="1:9" ht="15.75" customHeight="1" x14ac:dyDescent="0.2">
      <c r="A257" s="167"/>
      <c r="B257" s="167"/>
      <c r="C257" s="167"/>
      <c r="D257" s="167"/>
      <c r="E257" s="167"/>
      <c r="F257" s="167"/>
      <c r="G257" s="167"/>
      <c r="H257" s="167"/>
      <c r="I257" s="167"/>
    </row>
    <row r="258" spans="1:9" ht="15.75" customHeight="1" x14ac:dyDescent="0.2">
      <c r="A258" s="167"/>
      <c r="B258" s="167"/>
      <c r="C258" s="167"/>
      <c r="D258" s="167"/>
      <c r="E258" s="167"/>
      <c r="F258" s="167"/>
      <c r="G258" s="167"/>
      <c r="H258" s="167"/>
      <c r="I258" s="167"/>
    </row>
    <row r="259" spans="1:9" ht="15.75" customHeight="1" x14ac:dyDescent="0.2">
      <c r="A259" s="167"/>
      <c r="B259" s="167"/>
      <c r="C259" s="167"/>
      <c r="D259" s="167"/>
      <c r="E259" s="167"/>
      <c r="F259" s="167"/>
      <c r="G259" s="167"/>
      <c r="H259" s="167"/>
      <c r="I259" s="167"/>
    </row>
    <row r="260" spans="1:9" ht="15.75" customHeight="1" x14ac:dyDescent="0.2">
      <c r="A260" s="167"/>
      <c r="B260" s="167"/>
      <c r="C260" s="167"/>
      <c r="D260" s="167"/>
      <c r="E260" s="167"/>
      <c r="F260" s="167"/>
      <c r="G260" s="167"/>
      <c r="H260" s="167"/>
      <c r="I260" s="167"/>
    </row>
    <row r="261" spans="1:9" ht="15.75" customHeight="1" x14ac:dyDescent="0.2">
      <c r="A261" s="167"/>
      <c r="B261" s="167"/>
      <c r="C261" s="167"/>
      <c r="D261" s="167"/>
      <c r="E261" s="167"/>
      <c r="F261" s="167"/>
      <c r="G261" s="167"/>
      <c r="H261" s="167"/>
      <c r="I261" s="167"/>
    </row>
    <row r="262" spans="1:9" ht="15.75" customHeight="1" x14ac:dyDescent="0.2">
      <c r="A262" s="167"/>
      <c r="B262" s="167"/>
      <c r="C262" s="167"/>
      <c r="D262" s="167"/>
      <c r="E262" s="167"/>
      <c r="F262" s="167"/>
      <c r="G262" s="167"/>
      <c r="H262" s="167"/>
      <c r="I262" s="167"/>
    </row>
    <row r="263" spans="1:9" ht="15.75" customHeight="1" x14ac:dyDescent="0.2">
      <c r="A263" s="167"/>
      <c r="B263" s="167"/>
      <c r="C263" s="167"/>
      <c r="D263" s="167"/>
      <c r="E263" s="167"/>
      <c r="F263" s="167"/>
      <c r="G263" s="167"/>
      <c r="H263" s="167"/>
      <c r="I263" s="167"/>
    </row>
    <row r="264" spans="1:9" ht="15.75" customHeight="1" x14ac:dyDescent="0.2">
      <c r="A264" s="167"/>
      <c r="B264" s="167"/>
      <c r="C264" s="167"/>
      <c r="D264" s="167"/>
      <c r="E264" s="167"/>
      <c r="F264" s="167"/>
      <c r="G264" s="167"/>
      <c r="H264" s="167"/>
      <c r="I264" s="167"/>
    </row>
    <row r="265" spans="1:9" ht="15.75" customHeight="1" x14ac:dyDescent="0.2">
      <c r="A265" s="167"/>
      <c r="B265" s="167"/>
      <c r="C265" s="167"/>
      <c r="D265" s="167"/>
      <c r="E265" s="167"/>
      <c r="F265" s="167"/>
      <c r="G265" s="167"/>
      <c r="H265" s="167"/>
      <c r="I265" s="167"/>
    </row>
    <row r="266" spans="1:9" ht="15.75" customHeight="1" x14ac:dyDescent="0.2">
      <c r="A266" s="167"/>
      <c r="B266" s="167"/>
      <c r="C266" s="167"/>
      <c r="D266" s="167"/>
      <c r="E266" s="167"/>
      <c r="F266" s="167"/>
      <c r="G266" s="167"/>
      <c r="H266" s="167"/>
      <c r="I266" s="167"/>
    </row>
    <row r="267" spans="1:9" ht="15.75" customHeight="1" x14ac:dyDescent="0.2">
      <c r="A267" s="167"/>
      <c r="B267" s="167"/>
      <c r="C267" s="167"/>
      <c r="D267" s="167"/>
      <c r="E267" s="167"/>
      <c r="F267" s="167"/>
      <c r="G267" s="167"/>
      <c r="H267" s="167"/>
      <c r="I267" s="167"/>
    </row>
    <row r="268" spans="1:9" ht="15.75" customHeight="1" x14ac:dyDescent="0.2">
      <c r="A268" s="167"/>
      <c r="B268" s="167"/>
      <c r="C268" s="167"/>
      <c r="D268" s="167"/>
      <c r="E268" s="167"/>
      <c r="F268" s="167"/>
      <c r="G268" s="167"/>
      <c r="H268" s="167"/>
      <c r="I268" s="167"/>
    </row>
    <row r="269" spans="1:9" ht="15.75" customHeight="1" x14ac:dyDescent="0.2">
      <c r="A269" s="167"/>
      <c r="B269" s="167"/>
      <c r="C269" s="167"/>
      <c r="D269" s="167"/>
      <c r="E269" s="167"/>
      <c r="F269" s="167"/>
      <c r="G269" s="167"/>
      <c r="H269" s="167"/>
      <c r="I269" s="167"/>
    </row>
    <row r="270" spans="1:9" ht="15.75" customHeight="1" x14ac:dyDescent="0.2">
      <c r="A270" s="167"/>
      <c r="B270" s="167"/>
      <c r="C270" s="167"/>
      <c r="D270" s="167"/>
      <c r="E270" s="167"/>
      <c r="F270" s="167"/>
      <c r="G270" s="167"/>
      <c r="H270" s="167"/>
      <c r="I270" s="167"/>
    </row>
    <row r="271" spans="1:9" ht="15.75" customHeight="1" x14ac:dyDescent="0.2">
      <c r="A271" s="167"/>
      <c r="B271" s="167"/>
      <c r="C271" s="167"/>
      <c r="D271" s="167"/>
      <c r="E271" s="167"/>
      <c r="F271" s="167"/>
      <c r="G271" s="167"/>
      <c r="H271" s="167"/>
      <c r="I271" s="167"/>
    </row>
    <row r="272" spans="1:9" ht="15.75" customHeight="1" x14ac:dyDescent="0.2">
      <c r="A272" s="167"/>
      <c r="B272" s="167"/>
      <c r="C272" s="167"/>
      <c r="D272" s="167"/>
      <c r="E272" s="167"/>
      <c r="F272" s="167"/>
      <c r="G272" s="167"/>
      <c r="H272" s="167"/>
      <c r="I272" s="167"/>
    </row>
    <row r="273" spans="1:9" ht="15.75" customHeight="1" x14ac:dyDescent="0.2">
      <c r="A273" s="167"/>
      <c r="B273" s="167"/>
      <c r="C273" s="167"/>
      <c r="D273" s="167"/>
      <c r="E273" s="167"/>
      <c r="F273" s="167"/>
      <c r="G273" s="167"/>
      <c r="H273" s="167"/>
      <c r="I273" s="167"/>
    </row>
    <row r="274" spans="1:9" ht="15.75" customHeight="1" x14ac:dyDescent="0.2">
      <c r="A274" s="167"/>
      <c r="B274" s="167"/>
      <c r="C274" s="167"/>
      <c r="D274" s="167"/>
      <c r="E274" s="167"/>
      <c r="F274" s="167"/>
      <c r="G274" s="167"/>
      <c r="H274" s="167"/>
      <c r="I274" s="167"/>
    </row>
    <row r="275" spans="1:9" ht="15.75" customHeight="1" x14ac:dyDescent="0.2">
      <c r="A275" s="167"/>
      <c r="B275" s="167"/>
      <c r="C275" s="167"/>
      <c r="D275" s="167"/>
      <c r="E275" s="167"/>
      <c r="F275" s="167"/>
      <c r="G275" s="167"/>
      <c r="H275" s="167"/>
      <c r="I275" s="167"/>
    </row>
    <row r="276" spans="1:9" ht="15.75" customHeight="1" x14ac:dyDescent="0.2">
      <c r="A276" s="167"/>
      <c r="B276" s="167"/>
      <c r="C276" s="167"/>
      <c r="D276" s="167"/>
      <c r="E276" s="167"/>
      <c r="F276" s="167"/>
      <c r="G276" s="167"/>
      <c r="H276" s="167"/>
      <c r="I276" s="167"/>
    </row>
    <row r="277" spans="1:9" ht="15.75" customHeight="1" x14ac:dyDescent="0.2">
      <c r="A277" s="167"/>
      <c r="B277" s="167"/>
      <c r="C277" s="167"/>
      <c r="D277" s="167"/>
      <c r="E277" s="167"/>
      <c r="F277" s="167"/>
      <c r="G277" s="167"/>
      <c r="H277" s="167"/>
      <c r="I277" s="167"/>
    </row>
    <row r="278" spans="1:9" ht="15.75" customHeight="1" x14ac:dyDescent="0.2">
      <c r="A278" s="167"/>
      <c r="B278" s="167"/>
      <c r="C278" s="167"/>
      <c r="D278" s="167"/>
      <c r="E278" s="167"/>
      <c r="F278" s="167"/>
      <c r="G278" s="167"/>
      <c r="H278" s="167"/>
      <c r="I278" s="167"/>
    </row>
    <row r="279" spans="1:9" ht="15.75" customHeight="1" x14ac:dyDescent="0.2">
      <c r="A279" s="167"/>
      <c r="B279" s="167"/>
      <c r="C279" s="167"/>
      <c r="D279" s="167"/>
      <c r="E279" s="167"/>
      <c r="F279" s="167"/>
      <c r="G279" s="167"/>
      <c r="H279" s="167"/>
      <c r="I279" s="167"/>
    </row>
    <row r="280" spans="1:9" ht="15.75" customHeight="1" x14ac:dyDescent="0.2">
      <c r="A280" s="167"/>
      <c r="B280" s="167"/>
      <c r="C280" s="167"/>
      <c r="D280" s="167"/>
      <c r="E280" s="167"/>
      <c r="F280" s="167"/>
      <c r="G280" s="167"/>
      <c r="H280" s="167"/>
      <c r="I280" s="167"/>
    </row>
    <row r="281" spans="1:9" ht="15.75" customHeight="1" x14ac:dyDescent="0.2">
      <c r="A281" s="167"/>
      <c r="B281" s="167"/>
      <c r="C281" s="167"/>
      <c r="D281" s="167"/>
      <c r="E281" s="167"/>
      <c r="F281" s="167"/>
      <c r="G281" s="167"/>
      <c r="H281" s="167"/>
      <c r="I281" s="167"/>
    </row>
    <row r="282" spans="1:9" ht="15.75" customHeight="1" x14ac:dyDescent="0.2">
      <c r="A282" s="167"/>
      <c r="B282" s="167"/>
      <c r="C282" s="167"/>
      <c r="D282" s="167"/>
      <c r="E282" s="167"/>
      <c r="F282" s="167"/>
      <c r="G282" s="167"/>
      <c r="H282" s="167"/>
      <c r="I282" s="167"/>
    </row>
    <row r="283" spans="1:9" ht="15.75" customHeight="1" x14ac:dyDescent="0.2">
      <c r="A283" s="167"/>
      <c r="B283" s="167"/>
      <c r="C283" s="167"/>
      <c r="D283" s="167"/>
      <c r="E283" s="167"/>
      <c r="F283" s="167"/>
      <c r="G283" s="167"/>
      <c r="H283" s="167"/>
      <c r="I283" s="167"/>
    </row>
    <row r="284" spans="1:9" ht="15.75" customHeight="1" x14ac:dyDescent="0.2">
      <c r="A284" s="167"/>
      <c r="B284" s="167"/>
      <c r="C284" s="167"/>
      <c r="D284" s="167"/>
      <c r="E284" s="167"/>
      <c r="F284" s="167"/>
      <c r="G284" s="167"/>
      <c r="H284" s="167"/>
      <c r="I284" s="167"/>
    </row>
    <row r="285" spans="1:9" ht="15.75" customHeight="1" x14ac:dyDescent="0.2">
      <c r="A285" s="167"/>
      <c r="B285" s="167"/>
      <c r="C285" s="167"/>
      <c r="D285" s="167"/>
      <c r="E285" s="167"/>
      <c r="F285" s="167"/>
      <c r="G285" s="167"/>
      <c r="H285" s="167"/>
      <c r="I285" s="167"/>
    </row>
    <row r="286" spans="1:9" ht="15.75" customHeight="1" x14ac:dyDescent="0.2">
      <c r="A286" s="167"/>
      <c r="B286" s="167"/>
      <c r="C286" s="167"/>
      <c r="D286" s="167"/>
      <c r="E286" s="167"/>
      <c r="F286" s="167"/>
      <c r="G286" s="167"/>
      <c r="H286" s="167"/>
      <c r="I286" s="167"/>
    </row>
    <row r="287" spans="1:9" ht="15.75" customHeight="1" x14ac:dyDescent="0.2">
      <c r="A287" s="167"/>
      <c r="B287" s="167"/>
      <c r="C287" s="167"/>
      <c r="D287" s="167"/>
      <c r="E287" s="167"/>
      <c r="F287" s="167"/>
      <c r="G287" s="167"/>
      <c r="H287" s="167"/>
      <c r="I287" s="167"/>
    </row>
    <row r="288" spans="1:9" ht="15.75" customHeight="1" x14ac:dyDescent="0.2">
      <c r="A288" s="167"/>
      <c r="B288" s="167"/>
      <c r="C288" s="167"/>
      <c r="D288" s="167"/>
      <c r="E288" s="167"/>
      <c r="F288" s="167"/>
      <c r="G288" s="167"/>
      <c r="H288" s="167"/>
      <c r="I288" s="167"/>
    </row>
    <row r="289" spans="1:9" ht="15.75" customHeight="1" x14ac:dyDescent="0.2">
      <c r="A289" s="167"/>
      <c r="B289" s="167"/>
      <c r="C289" s="167"/>
      <c r="D289" s="167"/>
      <c r="E289" s="167"/>
      <c r="F289" s="167"/>
      <c r="G289" s="167"/>
      <c r="H289" s="167"/>
      <c r="I289" s="167"/>
    </row>
    <row r="290" spans="1:9" ht="15.75" customHeight="1" x14ac:dyDescent="0.2">
      <c r="A290" s="167"/>
      <c r="B290" s="167"/>
      <c r="C290" s="167"/>
      <c r="D290" s="167"/>
      <c r="E290" s="167"/>
      <c r="F290" s="167"/>
      <c r="G290" s="167"/>
      <c r="H290" s="167"/>
      <c r="I290" s="167"/>
    </row>
    <row r="291" spans="1:9" ht="15.75" customHeight="1" x14ac:dyDescent="0.2">
      <c r="A291" s="167"/>
      <c r="B291" s="167"/>
      <c r="C291" s="167"/>
      <c r="D291" s="167"/>
      <c r="E291" s="167"/>
      <c r="F291" s="167"/>
      <c r="G291" s="167"/>
      <c r="H291" s="167"/>
      <c r="I291" s="167"/>
    </row>
    <row r="292" spans="1:9" ht="15.75" customHeight="1" x14ac:dyDescent="0.2">
      <c r="A292" s="167"/>
      <c r="B292" s="167"/>
      <c r="C292" s="167"/>
      <c r="D292" s="167"/>
      <c r="E292" s="167"/>
      <c r="F292" s="167"/>
      <c r="G292" s="167"/>
      <c r="H292" s="167"/>
      <c r="I292" s="167"/>
    </row>
    <row r="293" spans="1:9" ht="15.75" customHeight="1" x14ac:dyDescent="0.2">
      <c r="A293" s="167"/>
      <c r="B293" s="167"/>
      <c r="C293" s="167"/>
      <c r="D293" s="167"/>
      <c r="E293" s="167"/>
      <c r="F293" s="167"/>
      <c r="G293" s="167"/>
      <c r="H293" s="167"/>
      <c r="I293" s="167"/>
    </row>
    <row r="294" spans="1:9" ht="15.75" customHeight="1" x14ac:dyDescent="0.2">
      <c r="A294" s="167"/>
      <c r="B294" s="167"/>
      <c r="C294" s="167"/>
      <c r="D294" s="167"/>
      <c r="E294" s="167"/>
      <c r="F294" s="167"/>
      <c r="G294" s="167"/>
      <c r="H294" s="167"/>
      <c r="I294" s="167"/>
    </row>
    <row r="295" spans="1:9" ht="15.75" customHeight="1" x14ac:dyDescent="0.2">
      <c r="A295" s="167"/>
      <c r="B295" s="167"/>
      <c r="C295" s="167"/>
      <c r="D295" s="167"/>
      <c r="E295" s="167"/>
      <c r="F295" s="167"/>
      <c r="G295" s="167"/>
      <c r="H295" s="167"/>
      <c r="I295" s="167"/>
    </row>
    <row r="296" spans="1:9" ht="15.75" customHeight="1" x14ac:dyDescent="0.2">
      <c r="A296" s="167"/>
      <c r="B296" s="167"/>
      <c r="C296" s="167"/>
      <c r="D296" s="167"/>
      <c r="E296" s="167"/>
      <c r="F296" s="167"/>
      <c r="G296" s="167"/>
      <c r="H296" s="167"/>
      <c r="I296" s="167"/>
    </row>
    <row r="297" spans="1:9" ht="15.75" customHeight="1" x14ac:dyDescent="0.2">
      <c r="A297" s="167"/>
      <c r="B297" s="167"/>
      <c r="C297" s="167"/>
      <c r="D297" s="167"/>
      <c r="E297" s="167"/>
      <c r="F297" s="167"/>
      <c r="G297" s="167"/>
      <c r="H297" s="167"/>
      <c r="I297" s="167"/>
    </row>
    <row r="298" spans="1:9" ht="15.75" customHeight="1" x14ac:dyDescent="0.2">
      <c r="A298" s="167"/>
      <c r="B298" s="167"/>
      <c r="C298" s="167"/>
      <c r="D298" s="167"/>
      <c r="E298" s="167"/>
      <c r="F298" s="167"/>
      <c r="G298" s="167"/>
      <c r="H298" s="167"/>
      <c r="I298" s="167"/>
    </row>
    <row r="299" spans="1:9" ht="15.75" customHeight="1" x14ac:dyDescent="0.2">
      <c r="A299" s="167"/>
      <c r="B299" s="167"/>
      <c r="C299" s="167"/>
      <c r="D299" s="167"/>
      <c r="E299" s="167"/>
      <c r="F299" s="167"/>
      <c r="G299" s="167"/>
      <c r="H299" s="167"/>
      <c r="I299" s="167"/>
    </row>
    <row r="300" spans="1:9" ht="15.75" customHeight="1" x14ac:dyDescent="0.2">
      <c r="A300" s="167"/>
      <c r="B300" s="167"/>
      <c r="C300" s="167"/>
      <c r="D300" s="167"/>
      <c r="E300" s="167"/>
      <c r="F300" s="167"/>
      <c r="G300" s="167"/>
      <c r="H300" s="167"/>
      <c r="I300" s="167"/>
    </row>
    <row r="301" spans="1:9" ht="15.75" customHeight="1" x14ac:dyDescent="0.2">
      <c r="A301" s="167"/>
      <c r="B301" s="167"/>
      <c r="C301" s="167"/>
      <c r="D301" s="167"/>
      <c r="E301" s="167"/>
      <c r="F301" s="167"/>
      <c r="G301" s="167"/>
      <c r="H301" s="167"/>
      <c r="I301" s="167"/>
    </row>
    <row r="302" spans="1:9" ht="15.75" customHeight="1" x14ac:dyDescent="0.2">
      <c r="A302" s="167"/>
      <c r="B302" s="167"/>
      <c r="C302" s="167"/>
      <c r="D302" s="167"/>
      <c r="E302" s="167"/>
      <c r="F302" s="167"/>
      <c r="G302" s="167"/>
      <c r="H302" s="167"/>
      <c r="I302" s="167"/>
    </row>
    <row r="303" spans="1:9" ht="15.75" customHeight="1" x14ac:dyDescent="0.2">
      <c r="A303" s="167"/>
      <c r="B303" s="167"/>
      <c r="C303" s="167"/>
      <c r="D303" s="167"/>
      <c r="E303" s="167"/>
      <c r="F303" s="167"/>
      <c r="G303" s="167"/>
      <c r="H303" s="167"/>
      <c r="I303" s="167"/>
    </row>
    <row r="304" spans="1:9" ht="15.75" customHeight="1" x14ac:dyDescent="0.2">
      <c r="A304" s="167"/>
      <c r="B304" s="167"/>
      <c r="C304" s="167"/>
      <c r="D304" s="167"/>
      <c r="E304" s="167"/>
      <c r="F304" s="167"/>
      <c r="G304" s="167"/>
      <c r="H304" s="167"/>
      <c r="I304" s="167"/>
    </row>
    <row r="305" spans="1:9" ht="15.75" customHeight="1" x14ac:dyDescent="0.2">
      <c r="A305" s="167"/>
      <c r="B305" s="167"/>
      <c r="C305" s="167"/>
      <c r="D305" s="167"/>
      <c r="E305" s="167"/>
      <c r="F305" s="167"/>
      <c r="G305" s="167"/>
      <c r="H305" s="167"/>
      <c r="I305" s="167"/>
    </row>
    <row r="306" spans="1:9" ht="15.75" customHeight="1" x14ac:dyDescent="0.2">
      <c r="A306" s="167"/>
      <c r="B306" s="167"/>
      <c r="C306" s="167"/>
      <c r="D306" s="167"/>
      <c r="E306" s="167"/>
      <c r="F306" s="167"/>
      <c r="G306" s="167"/>
      <c r="H306" s="167"/>
      <c r="I306" s="167"/>
    </row>
    <row r="307" spans="1:9" ht="15.75" customHeight="1" x14ac:dyDescent="0.2">
      <c r="A307" s="167"/>
      <c r="B307" s="167"/>
      <c r="C307" s="167"/>
      <c r="D307" s="167"/>
      <c r="E307" s="167"/>
      <c r="F307" s="167"/>
      <c r="G307" s="167"/>
      <c r="H307" s="167"/>
      <c r="I307" s="167"/>
    </row>
    <row r="308" spans="1:9" ht="15.75" customHeight="1" x14ac:dyDescent="0.2">
      <c r="A308" s="167"/>
      <c r="B308" s="167"/>
      <c r="C308" s="167"/>
      <c r="D308" s="167"/>
      <c r="E308" s="167"/>
      <c r="F308" s="167"/>
      <c r="G308" s="167"/>
      <c r="H308" s="167"/>
      <c r="I308" s="167"/>
    </row>
    <row r="309" spans="1:9" ht="15.75" customHeight="1" x14ac:dyDescent="0.2">
      <c r="A309" s="167"/>
      <c r="B309" s="167"/>
      <c r="C309" s="167"/>
      <c r="D309" s="167"/>
      <c r="E309" s="167"/>
      <c r="F309" s="167"/>
      <c r="G309" s="167"/>
      <c r="H309" s="167"/>
      <c r="I309" s="167"/>
    </row>
    <row r="310" spans="1:9" ht="15.75" customHeight="1" x14ac:dyDescent="0.2">
      <c r="A310" s="167"/>
      <c r="B310" s="167"/>
      <c r="C310" s="167"/>
      <c r="D310" s="167"/>
      <c r="E310" s="167"/>
      <c r="F310" s="167"/>
      <c r="G310" s="167"/>
      <c r="H310" s="167"/>
      <c r="I310" s="167"/>
    </row>
    <row r="311" spans="1:9" ht="15.75" customHeight="1" x14ac:dyDescent="0.2">
      <c r="A311" s="167"/>
      <c r="B311" s="167"/>
      <c r="C311" s="167"/>
      <c r="D311" s="167"/>
      <c r="E311" s="167"/>
      <c r="F311" s="167"/>
      <c r="G311" s="167"/>
      <c r="H311" s="167"/>
      <c r="I311" s="167"/>
    </row>
    <row r="312" spans="1:9" ht="15.75" customHeight="1" x14ac:dyDescent="0.2">
      <c r="A312" s="167"/>
      <c r="B312" s="167"/>
      <c r="C312" s="167"/>
      <c r="D312" s="167"/>
      <c r="E312" s="167"/>
      <c r="F312" s="167"/>
      <c r="G312" s="167"/>
      <c r="H312" s="167"/>
      <c r="I312" s="167"/>
    </row>
    <row r="313" spans="1:9" ht="15.75" customHeight="1" x14ac:dyDescent="0.2">
      <c r="A313" s="167"/>
      <c r="B313" s="167"/>
      <c r="C313" s="167"/>
      <c r="D313" s="167"/>
      <c r="E313" s="167"/>
      <c r="F313" s="167"/>
      <c r="G313" s="167"/>
      <c r="H313" s="167"/>
      <c r="I313" s="167"/>
    </row>
    <row r="314" spans="1:9" ht="15.75" customHeight="1" x14ac:dyDescent="0.2">
      <c r="A314" s="167"/>
      <c r="B314" s="167"/>
      <c r="C314" s="167"/>
      <c r="D314" s="167"/>
      <c r="E314" s="167"/>
      <c r="F314" s="167"/>
      <c r="G314" s="167"/>
      <c r="H314" s="167"/>
      <c r="I314" s="167"/>
    </row>
    <row r="315" spans="1:9" ht="15.75" customHeight="1" x14ac:dyDescent="0.2">
      <c r="A315" s="167"/>
      <c r="B315" s="167"/>
      <c r="C315" s="167"/>
      <c r="D315" s="167"/>
      <c r="E315" s="167"/>
      <c r="F315" s="167"/>
      <c r="G315" s="167"/>
      <c r="H315" s="167"/>
      <c r="I315" s="167"/>
    </row>
    <row r="316" spans="1:9" ht="15.75" customHeight="1" x14ac:dyDescent="0.2">
      <c r="A316" s="167"/>
      <c r="B316" s="167"/>
      <c r="C316" s="167"/>
      <c r="D316" s="167"/>
      <c r="E316" s="167"/>
      <c r="F316" s="167"/>
      <c r="G316" s="167"/>
      <c r="H316" s="167"/>
      <c r="I316" s="167"/>
    </row>
    <row r="317" spans="1:9" ht="15.75" customHeight="1" x14ac:dyDescent="0.2">
      <c r="A317" s="167"/>
      <c r="B317" s="167"/>
      <c r="C317" s="167"/>
      <c r="D317" s="167"/>
      <c r="E317" s="167"/>
      <c r="F317" s="167"/>
      <c r="G317" s="167"/>
      <c r="H317" s="167"/>
      <c r="I317" s="167"/>
    </row>
    <row r="318" spans="1:9" ht="15.75" customHeight="1" x14ac:dyDescent="0.2">
      <c r="A318" s="167"/>
      <c r="B318" s="167"/>
      <c r="C318" s="167"/>
      <c r="D318" s="167"/>
      <c r="E318" s="167"/>
      <c r="F318" s="167"/>
      <c r="G318" s="167"/>
      <c r="H318" s="167"/>
      <c r="I318" s="167"/>
    </row>
    <row r="319" spans="1:9" ht="15.75" customHeight="1" x14ac:dyDescent="0.2">
      <c r="A319" s="167"/>
      <c r="B319" s="167"/>
      <c r="C319" s="167"/>
      <c r="D319" s="167"/>
      <c r="E319" s="167"/>
      <c r="F319" s="167"/>
      <c r="G319" s="167"/>
      <c r="H319" s="167"/>
      <c r="I319" s="167"/>
    </row>
    <row r="320" spans="1:9" ht="15.75" customHeight="1" x14ac:dyDescent="0.2">
      <c r="A320" s="167"/>
      <c r="B320" s="167"/>
      <c r="C320" s="167"/>
      <c r="D320" s="167"/>
      <c r="E320" s="167"/>
      <c r="F320" s="167"/>
      <c r="G320" s="167"/>
      <c r="H320" s="167"/>
      <c r="I320" s="167"/>
    </row>
    <row r="321" spans="1:9" ht="15.75" customHeight="1" x14ac:dyDescent="0.2">
      <c r="A321" s="167"/>
      <c r="B321" s="167"/>
      <c r="C321" s="167"/>
      <c r="D321" s="167"/>
      <c r="E321" s="167"/>
      <c r="F321" s="167"/>
      <c r="G321" s="167"/>
      <c r="H321" s="167"/>
      <c r="I321" s="167"/>
    </row>
    <row r="322" spans="1:9" ht="15.75" customHeight="1" x14ac:dyDescent="0.2">
      <c r="A322" s="167"/>
      <c r="B322" s="167"/>
      <c r="C322" s="167"/>
      <c r="D322" s="167"/>
      <c r="E322" s="167"/>
      <c r="F322" s="167"/>
      <c r="G322" s="167"/>
      <c r="H322" s="167"/>
      <c r="I322" s="167"/>
    </row>
    <row r="323" spans="1:9" ht="15.75" customHeight="1" x14ac:dyDescent="0.2">
      <c r="A323" s="167"/>
      <c r="B323" s="167"/>
      <c r="C323" s="167"/>
      <c r="D323" s="167"/>
      <c r="E323" s="167"/>
      <c r="F323" s="167"/>
      <c r="G323" s="167"/>
      <c r="H323" s="167"/>
      <c r="I323" s="167"/>
    </row>
    <row r="324" spans="1:9" ht="15.75" customHeight="1" x14ac:dyDescent="0.2">
      <c r="A324" s="167"/>
      <c r="B324" s="167"/>
      <c r="C324" s="167"/>
      <c r="D324" s="167"/>
      <c r="E324" s="167"/>
      <c r="F324" s="167"/>
      <c r="G324" s="167"/>
      <c r="H324" s="167"/>
      <c r="I324" s="167"/>
    </row>
    <row r="325" spans="1:9" ht="15.75" customHeight="1" x14ac:dyDescent="0.2">
      <c r="A325" s="167"/>
      <c r="B325" s="167"/>
      <c r="C325" s="167"/>
      <c r="D325" s="167"/>
      <c r="E325" s="167"/>
      <c r="F325" s="167"/>
      <c r="G325" s="167"/>
      <c r="H325" s="167"/>
      <c r="I325" s="167"/>
    </row>
    <row r="326" spans="1:9" ht="15.75" customHeight="1" x14ac:dyDescent="0.2">
      <c r="A326" s="167"/>
      <c r="B326" s="167"/>
      <c r="C326" s="167"/>
      <c r="D326" s="167"/>
      <c r="E326" s="167"/>
      <c r="F326" s="167"/>
      <c r="G326" s="167"/>
      <c r="H326" s="167"/>
      <c r="I326" s="167"/>
    </row>
    <row r="327" spans="1:9" ht="15.75" customHeight="1" x14ac:dyDescent="0.2">
      <c r="A327" s="167"/>
      <c r="B327" s="167"/>
      <c r="C327" s="167"/>
      <c r="D327" s="167"/>
      <c r="E327" s="167"/>
      <c r="F327" s="167"/>
      <c r="G327" s="167"/>
      <c r="H327" s="167"/>
      <c r="I327" s="167"/>
    </row>
    <row r="328" spans="1:9" ht="15.75" customHeight="1" x14ac:dyDescent="0.2">
      <c r="A328" s="167"/>
      <c r="B328" s="167"/>
      <c r="C328" s="167"/>
      <c r="D328" s="167"/>
      <c r="E328" s="167"/>
      <c r="F328" s="167"/>
      <c r="G328" s="167"/>
      <c r="H328" s="167"/>
      <c r="I328" s="167"/>
    </row>
    <row r="329" spans="1:9" ht="15.75" customHeight="1" x14ac:dyDescent="0.2">
      <c r="A329" s="167"/>
      <c r="B329" s="167"/>
      <c r="C329" s="167"/>
      <c r="D329" s="167"/>
      <c r="E329" s="167"/>
      <c r="F329" s="167"/>
      <c r="G329" s="167"/>
      <c r="H329" s="167"/>
      <c r="I329" s="167"/>
    </row>
    <row r="330" spans="1:9" ht="15.75" customHeight="1" x14ac:dyDescent="0.2">
      <c r="A330" s="167"/>
      <c r="B330" s="167"/>
      <c r="C330" s="167"/>
      <c r="D330" s="167"/>
      <c r="E330" s="167"/>
      <c r="F330" s="167"/>
      <c r="G330" s="167"/>
      <c r="H330" s="167"/>
      <c r="I330" s="167"/>
    </row>
    <row r="331" spans="1:9" ht="15.75" customHeight="1" x14ac:dyDescent="0.2">
      <c r="A331" s="167"/>
      <c r="B331" s="167"/>
      <c r="C331" s="167"/>
      <c r="D331" s="167"/>
      <c r="E331" s="167"/>
      <c r="F331" s="167"/>
      <c r="G331" s="167"/>
      <c r="H331" s="167"/>
      <c r="I331" s="167"/>
    </row>
    <row r="332" spans="1:9" ht="15.75" customHeight="1" x14ac:dyDescent="0.2">
      <c r="A332" s="167"/>
      <c r="B332" s="167"/>
      <c r="C332" s="167"/>
      <c r="D332" s="167"/>
      <c r="E332" s="167"/>
      <c r="F332" s="167"/>
      <c r="G332" s="167"/>
      <c r="H332" s="167"/>
      <c r="I332" s="167"/>
    </row>
    <row r="333" spans="1:9" ht="15.75" customHeight="1" x14ac:dyDescent="0.2">
      <c r="A333" s="167"/>
      <c r="B333" s="167"/>
      <c r="C333" s="167"/>
      <c r="D333" s="167"/>
      <c r="E333" s="167"/>
      <c r="F333" s="167"/>
      <c r="G333" s="167"/>
      <c r="H333" s="167"/>
      <c r="I333" s="167"/>
    </row>
    <row r="334" spans="1:9" ht="15.75" customHeight="1" x14ac:dyDescent="0.2">
      <c r="A334" s="167"/>
      <c r="B334" s="167"/>
      <c r="C334" s="167"/>
      <c r="D334" s="167"/>
      <c r="E334" s="167"/>
      <c r="F334" s="167"/>
      <c r="G334" s="167"/>
      <c r="H334" s="167"/>
      <c r="I334" s="167"/>
    </row>
    <row r="335" spans="1:9" ht="15.75" customHeight="1" x14ac:dyDescent="0.2">
      <c r="A335" s="167"/>
      <c r="B335" s="167"/>
      <c r="C335" s="167"/>
      <c r="D335" s="167"/>
      <c r="E335" s="167"/>
      <c r="F335" s="167"/>
      <c r="G335" s="167"/>
      <c r="H335" s="167"/>
      <c r="I335" s="167"/>
    </row>
    <row r="336" spans="1:9" ht="15.75" customHeight="1" x14ac:dyDescent="0.2">
      <c r="A336" s="167"/>
      <c r="B336" s="167"/>
      <c r="C336" s="167"/>
      <c r="D336" s="167"/>
      <c r="E336" s="167"/>
      <c r="F336" s="167"/>
      <c r="G336" s="167"/>
      <c r="H336" s="167"/>
      <c r="I336" s="167"/>
    </row>
    <row r="337" spans="1:9" ht="15.75" customHeight="1" x14ac:dyDescent="0.2">
      <c r="A337" s="167"/>
      <c r="B337" s="167"/>
      <c r="C337" s="167"/>
      <c r="D337" s="167"/>
      <c r="E337" s="167"/>
      <c r="F337" s="167"/>
      <c r="G337" s="167"/>
      <c r="H337" s="167"/>
      <c r="I337" s="167"/>
    </row>
    <row r="338" spans="1:9" ht="15.75" customHeight="1" x14ac:dyDescent="0.2">
      <c r="A338" s="167"/>
      <c r="B338" s="167"/>
      <c r="C338" s="167"/>
      <c r="D338" s="167"/>
      <c r="E338" s="167"/>
      <c r="F338" s="167"/>
      <c r="G338" s="167"/>
      <c r="H338" s="167"/>
      <c r="I338" s="167"/>
    </row>
    <row r="339" spans="1:9" ht="15.75" customHeight="1" x14ac:dyDescent="0.2">
      <c r="A339" s="167"/>
      <c r="B339" s="167"/>
      <c r="C339" s="167"/>
      <c r="D339" s="167"/>
      <c r="E339" s="167"/>
      <c r="F339" s="167"/>
      <c r="G339" s="167"/>
      <c r="H339" s="167"/>
      <c r="I339" s="167"/>
    </row>
    <row r="340" spans="1:9" ht="15.75" customHeight="1" x14ac:dyDescent="0.2">
      <c r="A340" s="167"/>
      <c r="B340" s="167"/>
      <c r="C340" s="167"/>
      <c r="D340" s="167"/>
      <c r="E340" s="167"/>
      <c r="F340" s="167"/>
      <c r="G340" s="167"/>
      <c r="H340" s="167"/>
      <c r="I340" s="167"/>
    </row>
    <row r="341" spans="1:9" ht="15.75" customHeight="1" x14ac:dyDescent="0.2">
      <c r="A341" s="167"/>
      <c r="B341" s="167"/>
      <c r="C341" s="167"/>
      <c r="D341" s="167"/>
      <c r="E341" s="167"/>
      <c r="F341" s="167"/>
      <c r="G341" s="167"/>
      <c r="H341" s="167"/>
      <c r="I341" s="167"/>
    </row>
    <row r="342" spans="1:9" ht="15.75" customHeight="1" x14ac:dyDescent="0.2">
      <c r="A342" s="167"/>
      <c r="B342" s="167"/>
      <c r="C342" s="167"/>
      <c r="D342" s="167"/>
      <c r="E342" s="167"/>
      <c r="F342" s="167"/>
      <c r="G342" s="167"/>
      <c r="H342" s="167"/>
      <c r="I342" s="167"/>
    </row>
    <row r="343" spans="1:9" ht="15.75" customHeight="1" x14ac:dyDescent="0.2">
      <c r="A343" s="167"/>
      <c r="B343" s="167"/>
      <c r="C343" s="167"/>
      <c r="D343" s="167"/>
      <c r="E343" s="167"/>
      <c r="F343" s="167"/>
      <c r="G343" s="167"/>
      <c r="H343" s="167"/>
      <c r="I343" s="167"/>
    </row>
    <row r="344" spans="1:9" ht="15.75" customHeight="1" x14ac:dyDescent="0.2">
      <c r="A344" s="167"/>
      <c r="B344" s="167"/>
      <c r="C344" s="167"/>
      <c r="D344" s="167"/>
      <c r="E344" s="167"/>
      <c r="F344" s="167"/>
      <c r="G344" s="167"/>
      <c r="H344" s="167"/>
      <c r="I344" s="167"/>
    </row>
    <row r="345" spans="1:9" ht="15.75" customHeight="1" x14ac:dyDescent="0.2">
      <c r="A345" s="167"/>
      <c r="B345" s="167"/>
      <c r="C345" s="167"/>
      <c r="D345" s="167"/>
      <c r="E345" s="167"/>
      <c r="F345" s="167"/>
      <c r="G345" s="167"/>
      <c r="H345" s="167"/>
      <c r="I345" s="167"/>
    </row>
    <row r="346" spans="1:9" ht="15.75" customHeight="1" x14ac:dyDescent="0.2">
      <c r="A346" s="167"/>
      <c r="B346" s="167"/>
      <c r="C346" s="167"/>
      <c r="D346" s="167"/>
      <c r="E346" s="167"/>
      <c r="F346" s="167"/>
      <c r="G346" s="167"/>
      <c r="H346" s="167"/>
      <c r="I346" s="167"/>
    </row>
    <row r="347" spans="1:9" ht="15.75" customHeight="1" x14ac:dyDescent="0.2">
      <c r="A347" s="167"/>
      <c r="B347" s="167"/>
      <c r="C347" s="167"/>
      <c r="D347" s="167"/>
      <c r="E347" s="167"/>
      <c r="F347" s="167"/>
      <c r="G347" s="167"/>
      <c r="H347" s="167"/>
      <c r="I347" s="167"/>
    </row>
    <row r="348" spans="1:9" ht="15.75" customHeight="1" x14ac:dyDescent="0.2">
      <c r="A348" s="167"/>
      <c r="B348" s="167"/>
      <c r="C348" s="167"/>
      <c r="D348" s="167"/>
      <c r="E348" s="167"/>
      <c r="F348" s="167"/>
      <c r="G348" s="167"/>
      <c r="H348" s="167"/>
      <c r="I348" s="167"/>
    </row>
    <row r="349" spans="1:9" ht="15.75" customHeight="1" x14ac:dyDescent="0.2">
      <c r="A349" s="167"/>
      <c r="B349" s="167"/>
      <c r="C349" s="167"/>
      <c r="D349" s="167"/>
      <c r="E349" s="167"/>
      <c r="F349" s="167"/>
      <c r="G349" s="167"/>
      <c r="H349" s="167"/>
      <c r="I349" s="167"/>
    </row>
    <row r="350" spans="1:9" ht="15.75" customHeight="1" x14ac:dyDescent="0.2">
      <c r="A350" s="167"/>
      <c r="B350" s="167"/>
      <c r="C350" s="167"/>
      <c r="D350" s="167"/>
      <c r="E350" s="167"/>
      <c r="F350" s="167"/>
      <c r="G350" s="167"/>
      <c r="H350" s="167"/>
      <c r="I350" s="167"/>
    </row>
    <row r="351" spans="1:9" ht="15.75" customHeight="1" x14ac:dyDescent="0.2">
      <c r="A351" s="167"/>
      <c r="B351" s="167"/>
      <c r="C351" s="167"/>
      <c r="D351" s="167"/>
      <c r="E351" s="167"/>
      <c r="F351" s="167"/>
      <c r="G351" s="167"/>
      <c r="H351" s="167"/>
      <c r="I351" s="167"/>
    </row>
    <row r="352" spans="1:9" ht="15.75" customHeight="1" x14ac:dyDescent="0.2">
      <c r="A352" s="167"/>
      <c r="B352" s="167"/>
      <c r="C352" s="167"/>
      <c r="D352" s="167"/>
      <c r="E352" s="167"/>
      <c r="F352" s="167"/>
      <c r="G352" s="167"/>
      <c r="H352" s="167"/>
      <c r="I352" s="167"/>
    </row>
    <row r="353" spans="1:9" ht="15.75" customHeight="1" x14ac:dyDescent="0.2">
      <c r="A353" s="167"/>
      <c r="B353" s="167"/>
      <c r="C353" s="167"/>
      <c r="D353" s="167"/>
      <c r="E353" s="167"/>
      <c r="F353" s="167"/>
      <c r="G353" s="167"/>
      <c r="H353" s="167"/>
      <c r="I353" s="167"/>
    </row>
    <row r="354" spans="1:9" ht="15.75" customHeight="1" x14ac:dyDescent="0.2">
      <c r="A354" s="167"/>
      <c r="B354" s="167"/>
      <c r="C354" s="167"/>
      <c r="D354" s="167"/>
      <c r="E354" s="167"/>
      <c r="F354" s="167"/>
      <c r="G354" s="167"/>
      <c r="H354" s="167"/>
      <c r="I354" s="167"/>
    </row>
    <row r="355" spans="1:9" ht="15.75" customHeight="1" x14ac:dyDescent="0.2">
      <c r="A355" s="167"/>
      <c r="B355" s="167"/>
      <c r="C355" s="167"/>
      <c r="D355" s="167"/>
      <c r="E355" s="167"/>
      <c r="F355" s="167"/>
      <c r="G355" s="167"/>
      <c r="H355" s="167"/>
      <c r="I355" s="167"/>
    </row>
    <row r="356" spans="1:9" ht="15.75" customHeight="1" x14ac:dyDescent="0.2">
      <c r="A356" s="167"/>
      <c r="B356" s="167"/>
      <c r="C356" s="167"/>
      <c r="D356" s="167"/>
      <c r="E356" s="167"/>
      <c r="F356" s="167"/>
      <c r="G356" s="167"/>
      <c r="H356" s="167"/>
      <c r="I356" s="167"/>
    </row>
    <row r="357" spans="1:9" ht="15.75" customHeight="1" x14ac:dyDescent="0.2">
      <c r="A357" s="167"/>
      <c r="B357" s="167"/>
      <c r="C357" s="167"/>
      <c r="D357" s="167"/>
      <c r="E357" s="167"/>
      <c r="F357" s="167"/>
      <c r="G357" s="167"/>
      <c r="H357" s="167"/>
      <c r="I357" s="167"/>
    </row>
    <row r="358" spans="1:9" ht="15.75" customHeight="1" x14ac:dyDescent="0.2">
      <c r="A358" s="167"/>
      <c r="B358" s="167"/>
      <c r="C358" s="167"/>
      <c r="D358" s="167"/>
      <c r="E358" s="167"/>
      <c r="F358" s="167"/>
      <c r="G358" s="167"/>
      <c r="H358" s="167"/>
      <c r="I358" s="167"/>
    </row>
    <row r="359" spans="1:9" ht="15.75" customHeight="1" x14ac:dyDescent="0.2">
      <c r="A359" s="167"/>
      <c r="B359" s="167"/>
      <c r="C359" s="167"/>
      <c r="D359" s="167"/>
      <c r="E359" s="167"/>
      <c r="F359" s="167"/>
      <c r="G359" s="167"/>
      <c r="H359" s="167"/>
      <c r="I359" s="167"/>
    </row>
    <row r="360" spans="1:9" ht="15.75" customHeight="1" x14ac:dyDescent="0.2">
      <c r="A360" s="167"/>
      <c r="B360" s="167"/>
      <c r="C360" s="167"/>
      <c r="D360" s="167"/>
      <c r="E360" s="167"/>
      <c r="F360" s="167"/>
      <c r="G360" s="167"/>
      <c r="H360" s="167"/>
      <c r="I360" s="167"/>
    </row>
    <row r="361" spans="1:9" ht="15.75" customHeight="1" x14ac:dyDescent="0.2">
      <c r="A361" s="167"/>
      <c r="B361" s="167"/>
      <c r="C361" s="167"/>
      <c r="D361" s="167"/>
      <c r="E361" s="167"/>
      <c r="F361" s="167"/>
      <c r="G361" s="167"/>
      <c r="H361" s="167"/>
      <c r="I361" s="167"/>
    </row>
    <row r="362" spans="1:9" ht="15.75" customHeight="1" x14ac:dyDescent="0.2">
      <c r="A362" s="167"/>
      <c r="B362" s="167"/>
      <c r="C362" s="167"/>
      <c r="D362" s="167"/>
      <c r="E362" s="167"/>
      <c r="F362" s="167"/>
      <c r="G362" s="167"/>
      <c r="H362" s="167"/>
      <c r="I362" s="167"/>
    </row>
    <row r="363" spans="1:9" ht="15.75" customHeight="1" x14ac:dyDescent="0.2">
      <c r="A363" s="167"/>
      <c r="B363" s="167"/>
      <c r="C363" s="167"/>
      <c r="D363" s="167"/>
      <c r="E363" s="167"/>
      <c r="F363" s="167"/>
      <c r="G363" s="167"/>
      <c r="H363" s="167"/>
      <c r="I363" s="167"/>
    </row>
    <row r="364" spans="1:9" ht="15.75" customHeight="1" x14ac:dyDescent="0.2">
      <c r="A364" s="167"/>
      <c r="B364" s="167"/>
      <c r="C364" s="167"/>
      <c r="D364" s="167"/>
      <c r="E364" s="167"/>
      <c r="F364" s="167"/>
      <c r="G364" s="167"/>
      <c r="H364" s="167"/>
      <c r="I364" s="167"/>
    </row>
    <row r="365" spans="1:9" ht="15.75" customHeight="1" x14ac:dyDescent="0.2">
      <c r="A365" s="167"/>
      <c r="B365" s="167"/>
      <c r="C365" s="167"/>
      <c r="D365" s="167"/>
      <c r="E365" s="167"/>
      <c r="F365" s="167"/>
      <c r="G365" s="167"/>
      <c r="H365" s="167"/>
      <c r="I365" s="167"/>
    </row>
    <row r="366" spans="1:9" ht="15.75" customHeight="1" x14ac:dyDescent="0.2">
      <c r="A366" s="167"/>
      <c r="B366" s="167"/>
      <c r="C366" s="167"/>
      <c r="D366" s="167"/>
      <c r="E366" s="167"/>
      <c r="F366" s="167"/>
      <c r="G366" s="167"/>
      <c r="H366" s="167"/>
      <c r="I366" s="167"/>
    </row>
    <row r="367" spans="1:9" ht="15.75" customHeight="1" x14ac:dyDescent="0.2">
      <c r="A367" s="167"/>
      <c r="B367" s="167"/>
      <c r="C367" s="167"/>
      <c r="D367" s="167"/>
      <c r="E367" s="167"/>
      <c r="F367" s="167"/>
      <c r="G367" s="167"/>
      <c r="H367" s="167"/>
      <c r="I367" s="167"/>
    </row>
    <row r="368" spans="1:9" ht="15.75" customHeight="1" x14ac:dyDescent="0.2">
      <c r="A368" s="167"/>
      <c r="B368" s="167"/>
      <c r="C368" s="167"/>
      <c r="D368" s="167"/>
      <c r="E368" s="167"/>
      <c r="F368" s="167"/>
      <c r="G368" s="167"/>
      <c r="H368" s="167"/>
      <c r="I368" s="167"/>
    </row>
    <row r="369" spans="1:9" ht="15.75" customHeight="1" x14ac:dyDescent="0.2">
      <c r="A369" s="167"/>
      <c r="B369" s="167"/>
      <c r="C369" s="167"/>
      <c r="D369" s="167"/>
      <c r="E369" s="167"/>
      <c r="F369" s="167"/>
      <c r="G369" s="167"/>
      <c r="H369" s="167"/>
      <c r="I369" s="167"/>
    </row>
    <row r="370" spans="1:9" ht="15.75" customHeight="1" x14ac:dyDescent="0.2">
      <c r="A370" s="167"/>
      <c r="B370" s="167"/>
      <c r="C370" s="167"/>
      <c r="D370" s="167"/>
      <c r="E370" s="167"/>
      <c r="F370" s="167"/>
      <c r="G370" s="167"/>
      <c r="H370" s="167"/>
      <c r="I370" s="167"/>
    </row>
    <row r="371" spans="1:9" ht="15.75" customHeight="1" x14ac:dyDescent="0.2">
      <c r="A371" s="167"/>
      <c r="B371" s="167"/>
      <c r="C371" s="167"/>
      <c r="D371" s="167"/>
      <c r="E371" s="167"/>
      <c r="F371" s="167"/>
      <c r="G371" s="167"/>
      <c r="H371" s="167"/>
      <c r="I371" s="167"/>
    </row>
    <row r="372" spans="1:9" ht="15.75" customHeight="1" x14ac:dyDescent="0.2">
      <c r="A372" s="167"/>
      <c r="B372" s="167"/>
      <c r="C372" s="167"/>
      <c r="D372" s="167"/>
      <c r="E372" s="167"/>
      <c r="F372" s="167"/>
      <c r="G372" s="167"/>
      <c r="H372" s="167"/>
      <c r="I372" s="167"/>
    </row>
    <row r="373" spans="1:9" ht="15.75" customHeight="1" x14ac:dyDescent="0.2">
      <c r="A373" s="167"/>
      <c r="B373" s="167"/>
      <c r="C373" s="167"/>
      <c r="D373" s="167"/>
      <c r="E373" s="167"/>
      <c r="F373" s="167"/>
      <c r="G373" s="167"/>
      <c r="H373" s="167"/>
      <c r="I373" s="167"/>
    </row>
    <row r="374" spans="1:9" ht="15.75" customHeight="1" x14ac:dyDescent="0.2">
      <c r="A374" s="167"/>
      <c r="B374" s="167"/>
      <c r="C374" s="167"/>
      <c r="D374" s="167"/>
      <c r="E374" s="167"/>
      <c r="F374" s="167"/>
      <c r="G374" s="167"/>
      <c r="H374" s="167"/>
      <c r="I374" s="167"/>
    </row>
    <row r="375" spans="1:9" ht="15.75" customHeight="1" x14ac:dyDescent="0.2">
      <c r="A375" s="167"/>
      <c r="B375" s="167"/>
      <c r="C375" s="167"/>
      <c r="D375" s="167"/>
      <c r="E375" s="167"/>
      <c r="F375" s="167"/>
      <c r="G375" s="167"/>
      <c r="H375" s="167"/>
      <c r="I375" s="167"/>
    </row>
    <row r="376" spans="1:9" ht="15.75" customHeight="1" x14ac:dyDescent="0.2">
      <c r="A376" s="167"/>
      <c r="B376" s="167"/>
      <c r="C376" s="167"/>
      <c r="D376" s="167"/>
      <c r="E376" s="167"/>
      <c r="F376" s="167"/>
      <c r="G376" s="167"/>
      <c r="H376" s="167"/>
      <c r="I376" s="167"/>
    </row>
    <row r="377" spans="1:9" ht="15.75" customHeight="1" x14ac:dyDescent="0.2">
      <c r="A377" s="167"/>
      <c r="B377" s="167"/>
      <c r="C377" s="167"/>
      <c r="D377" s="167"/>
      <c r="E377" s="167"/>
      <c r="F377" s="167"/>
      <c r="G377" s="167"/>
      <c r="H377" s="167"/>
      <c r="I377" s="167"/>
    </row>
    <row r="378" spans="1:9" ht="15.75" customHeight="1" x14ac:dyDescent="0.2">
      <c r="A378" s="167"/>
      <c r="B378" s="167"/>
      <c r="C378" s="167"/>
      <c r="D378" s="167"/>
      <c r="E378" s="167"/>
      <c r="F378" s="167"/>
      <c r="G378" s="167"/>
      <c r="H378" s="167"/>
      <c r="I378" s="167"/>
    </row>
    <row r="379" spans="1:9" ht="15.75" customHeight="1" x14ac:dyDescent="0.2">
      <c r="A379" s="167"/>
      <c r="B379" s="167"/>
      <c r="C379" s="167"/>
      <c r="D379" s="167"/>
      <c r="E379" s="167"/>
      <c r="F379" s="167"/>
      <c r="G379" s="167"/>
      <c r="H379" s="167"/>
      <c r="I379" s="167"/>
    </row>
    <row r="380" spans="1:9" ht="15.75" customHeight="1" x14ac:dyDescent="0.2">
      <c r="A380" s="167"/>
      <c r="B380" s="167"/>
      <c r="C380" s="167"/>
      <c r="D380" s="167"/>
      <c r="E380" s="167"/>
      <c r="F380" s="167"/>
      <c r="G380" s="167"/>
      <c r="H380" s="167"/>
      <c r="I380" s="167"/>
    </row>
    <row r="381" spans="1:9" ht="15.75" customHeight="1" x14ac:dyDescent="0.2">
      <c r="A381" s="167"/>
      <c r="B381" s="167"/>
      <c r="C381" s="167"/>
      <c r="D381" s="167"/>
      <c r="E381" s="167"/>
      <c r="F381" s="167"/>
      <c r="G381" s="167"/>
      <c r="H381" s="167"/>
      <c r="I381" s="167"/>
    </row>
    <row r="382" spans="1:9" ht="15.75" customHeight="1" x14ac:dyDescent="0.2">
      <c r="A382" s="167"/>
      <c r="B382" s="167"/>
      <c r="C382" s="167"/>
      <c r="D382" s="167"/>
      <c r="E382" s="167"/>
      <c r="F382" s="167"/>
      <c r="G382" s="167"/>
      <c r="H382" s="167"/>
      <c r="I382" s="167"/>
    </row>
    <row r="383" spans="1:9" ht="15.75" customHeight="1" x14ac:dyDescent="0.2">
      <c r="A383" s="167"/>
      <c r="B383" s="167"/>
      <c r="C383" s="167"/>
      <c r="D383" s="167"/>
      <c r="E383" s="167"/>
      <c r="F383" s="167"/>
      <c r="G383" s="167"/>
      <c r="H383" s="167"/>
      <c r="I383" s="167"/>
    </row>
    <row r="384" spans="1:9" ht="15.75" customHeight="1" x14ac:dyDescent="0.2">
      <c r="A384" s="167"/>
      <c r="B384" s="167"/>
      <c r="C384" s="167"/>
      <c r="D384" s="167"/>
      <c r="E384" s="167"/>
      <c r="F384" s="167"/>
      <c r="G384" s="167"/>
      <c r="H384" s="167"/>
      <c r="I384" s="167"/>
    </row>
    <row r="385" spans="1:9" ht="15.75" customHeight="1" x14ac:dyDescent="0.2">
      <c r="A385" s="167"/>
      <c r="B385" s="167"/>
      <c r="C385" s="167"/>
      <c r="D385" s="167"/>
      <c r="E385" s="167"/>
      <c r="F385" s="167"/>
      <c r="G385" s="167"/>
      <c r="H385" s="167"/>
      <c r="I385" s="167"/>
    </row>
    <row r="386" spans="1:9" ht="15.75" customHeight="1" x14ac:dyDescent="0.2">
      <c r="A386" s="167"/>
      <c r="B386" s="167"/>
      <c r="C386" s="167"/>
      <c r="D386" s="167"/>
      <c r="E386" s="167"/>
      <c r="F386" s="167"/>
      <c r="G386" s="167"/>
      <c r="H386" s="167"/>
      <c r="I386" s="167"/>
    </row>
    <row r="387" spans="1:9" ht="15.75" customHeight="1" x14ac:dyDescent="0.2">
      <c r="A387" s="167"/>
      <c r="B387" s="167"/>
      <c r="C387" s="167"/>
      <c r="D387" s="167"/>
      <c r="E387" s="167"/>
      <c r="F387" s="167"/>
      <c r="G387" s="167"/>
      <c r="H387" s="167"/>
      <c r="I387" s="167"/>
    </row>
    <row r="388" spans="1:9" ht="15.75" customHeight="1" x14ac:dyDescent="0.2">
      <c r="A388" s="167"/>
      <c r="B388" s="167"/>
      <c r="C388" s="167"/>
      <c r="D388" s="167"/>
      <c r="E388" s="167"/>
      <c r="F388" s="167"/>
      <c r="G388" s="167"/>
      <c r="H388" s="167"/>
      <c r="I388" s="167"/>
    </row>
    <row r="389" spans="1:9" ht="15.75" customHeight="1" x14ac:dyDescent="0.2">
      <c r="A389" s="167"/>
      <c r="B389" s="167"/>
      <c r="C389" s="167"/>
      <c r="D389" s="167"/>
      <c r="E389" s="167"/>
      <c r="F389" s="167"/>
      <c r="G389" s="167"/>
      <c r="H389" s="167"/>
      <c r="I389" s="167"/>
    </row>
    <row r="390" spans="1:9" ht="15.75" customHeight="1" x14ac:dyDescent="0.2">
      <c r="A390" s="167"/>
      <c r="B390" s="167"/>
      <c r="C390" s="167"/>
      <c r="D390" s="167"/>
      <c r="E390" s="167"/>
      <c r="F390" s="167"/>
      <c r="G390" s="167"/>
      <c r="H390" s="167"/>
      <c r="I390" s="167"/>
    </row>
    <row r="391" spans="1:9" ht="15.75" customHeight="1" x14ac:dyDescent="0.2">
      <c r="A391" s="167"/>
      <c r="B391" s="167"/>
      <c r="C391" s="167"/>
      <c r="D391" s="167"/>
      <c r="E391" s="167"/>
      <c r="F391" s="167"/>
      <c r="G391" s="167"/>
      <c r="H391" s="167"/>
      <c r="I391" s="167"/>
    </row>
    <row r="392" spans="1:9" ht="15.75" customHeight="1" x14ac:dyDescent="0.2">
      <c r="A392" s="167"/>
      <c r="B392" s="167"/>
      <c r="C392" s="167"/>
      <c r="D392" s="167"/>
      <c r="E392" s="167"/>
      <c r="F392" s="167"/>
      <c r="G392" s="167"/>
      <c r="H392" s="167"/>
      <c r="I392" s="167"/>
    </row>
    <row r="393" spans="1:9" ht="15.75" customHeight="1" x14ac:dyDescent="0.2">
      <c r="A393" s="167"/>
      <c r="B393" s="167"/>
      <c r="C393" s="167"/>
      <c r="D393" s="167"/>
      <c r="E393" s="167"/>
      <c r="F393" s="167"/>
      <c r="G393" s="167"/>
      <c r="H393" s="167"/>
      <c r="I393" s="167"/>
    </row>
    <row r="394" spans="1:9" ht="15.75" customHeight="1" x14ac:dyDescent="0.2">
      <c r="A394" s="167"/>
      <c r="B394" s="167"/>
      <c r="C394" s="167"/>
      <c r="D394" s="167"/>
      <c r="E394" s="167"/>
      <c r="F394" s="167"/>
      <c r="G394" s="167"/>
      <c r="H394" s="167"/>
      <c r="I394" s="167"/>
    </row>
    <row r="395" spans="1:9" ht="15.75" customHeight="1" x14ac:dyDescent="0.2">
      <c r="A395" s="167"/>
      <c r="B395" s="167"/>
      <c r="C395" s="167"/>
      <c r="D395" s="167"/>
      <c r="E395" s="167"/>
      <c r="F395" s="167"/>
      <c r="G395" s="167"/>
      <c r="H395" s="167"/>
      <c r="I395" s="167"/>
    </row>
    <row r="396" spans="1:9" ht="15.75" customHeight="1" x14ac:dyDescent="0.2">
      <c r="A396" s="167"/>
      <c r="B396" s="167"/>
      <c r="C396" s="167"/>
      <c r="D396" s="167"/>
      <c r="E396" s="167"/>
      <c r="F396" s="167"/>
      <c r="G396" s="167"/>
      <c r="H396" s="167"/>
      <c r="I396" s="167"/>
    </row>
    <row r="397" spans="1:9" ht="15.75" customHeight="1" x14ac:dyDescent="0.2">
      <c r="A397" s="167"/>
      <c r="B397" s="167"/>
      <c r="C397" s="167"/>
      <c r="D397" s="167"/>
      <c r="E397" s="167"/>
      <c r="F397" s="167"/>
      <c r="G397" s="167"/>
      <c r="H397" s="167"/>
      <c r="I397" s="167"/>
    </row>
    <row r="398" spans="1:9" ht="15.75" customHeight="1" x14ac:dyDescent="0.2">
      <c r="A398" s="167"/>
      <c r="B398" s="167"/>
      <c r="C398" s="167"/>
      <c r="D398" s="167"/>
      <c r="E398" s="167"/>
      <c r="F398" s="167"/>
      <c r="G398" s="167"/>
      <c r="H398" s="167"/>
      <c r="I398" s="167"/>
    </row>
    <row r="399" spans="1:9" ht="15.75" customHeight="1" x14ac:dyDescent="0.2">
      <c r="A399" s="167"/>
      <c r="B399" s="167"/>
      <c r="C399" s="167"/>
      <c r="D399" s="167"/>
      <c r="E399" s="167"/>
      <c r="F399" s="167"/>
      <c r="G399" s="167"/>
      <c r="H399" s="167"/>
      <c r="I399" s="167"/>
    </row>
    <row r="400" spans="1:9" ht="15.75" customHeight="1" x14ac:dyDescent="0.2">
      <c r="A400" s="167"/>
      <c r="B400" s="167"/>
      <c r="C400" s="167"/>
      <c r="D400" s="167"/>
      <c r="E400" s="167"/>
      <c r="F400" s="167"/>
      <c r="G400" s="167"/>
      <c r="H400" s="167"/>
      <c r="I400" s="167"/>
    </row>
    <row r="401" spans="1:9" ht="15.75" customHeight="1" x14ac:dyDescent="0.2">
      <c r="A401" s="167"/>
      <c r="B401" s="167"/>
      <c r="C401" s="167"/>
      <c r="D401" s="167"/>
      <c r="E401" s="167"/>
      <c r="F401" s="167"/>
      <c r="G401" s="167"/>
      <c r="H401" s="167"/>
      <c r="I401" s="167"/>
    </row>
    <row r="402" spans="1:9" ht="15.75" customHeight="1" x14ac:dyDescent="0.2">
      <c r="A402" s="167"/>
      <c r="B402" s="167"/>
      <c r="C402" s="167"/>
      <c r="D402" s="167"/>
      <c r="E402" s="167"/>
      <c r="F402" s="167"/>
      <c r="G402" s="167"/>
      <c r="H402" s="167"/>
      <c r="I402" s="167"/>
    </row>
    <row r="403" spans="1:9" ht="15.75" customHeight="1" x14ac:dyDescent="0.2">
      <c r="A403" s="167"/>
      <c r="B403" s="167"/>
      <c r="C403" s="167"/>
      <c r="D403" s="167"/>
      <c r="E403" s="167"/>
      <c r="F403" s="167"/>
      <c r="G403" s="167"/>
      <c r="H403" s="167"/>
      <c r="I403" s="167"/>
    </row>
    <row r="404" spans="1:9" ht="15.75" customHeight="1" x14ac:dyDescent="0.2">
      <c r="A404" s="167"/>
      <c r="B404" s="167"/>
      <c r="C404" s="167"/>
      <c r="D404" s="167"/>
      <c r="E404" s="167"/>
      <c r="F404" s="167"/>
      <c r="G404" s="167"/>
      <c r="H404" s="167"/>
      <c r="I404" s="167"/>
    </row>
    <row r="405" spans="1:9" ht="15.75" customHeight="1" x14ac:dyDescent="0.2">
      <c r="A405" s="167"/>
      <c r="B405" s="167"/>
      <c r="C405" s="167"/>
      <c r="D405" s="167"/>
      <c r="E405" s="167"/>
      <c r="F405" s="167"/>
      <c r="G405" s="167"/>
      <c r="H405" s="167"/>
      <c r="I405" s="167"/>
    </row>
    <row r="406" spans="1:9" ht="15.75" customHeight="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</row>
    <row r="407" spans="1:9" ht="15.75" customHeight="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</row>
    <row r="408" spans="1:9" ht="15.75" customHeight="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</row>
    <row r="409" spans="1:9" ht="15.75" customHeight="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</row>
    <row r="410" spans="1:9" ht="15.75" customHeight="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</row>
    <row r="411" spans="1:9" ht="15.75" customHeight="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</row>
    <row r="412" spans="1:9" ht="15.75" customHeight="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</row>
    <row r="413" spans="1:9" ht="15.75" customHeight="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</row>
    <row r="414" spans="1:9" ht="15.75" customHeight="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</row>
    <row r="415" spans="1:9" ht="15.75" customHeight="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</row>
    <row r="416" spans="1:9" ht="15.75" customHeight="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</row>
    <row r="417" spans="1:9" ht="15.75" customHeight="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</row>
    <row r="418" spans="1:9" ht="15.75" customHeight="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</row>
    <row r="419" spans="1:9" ht="15.75" customHeight="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</row>
    <row r="420" spans="1:9" ht="15.75" customHeight="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</row>
    <row r="421" spans="1:9" ht="15.75" customHeight="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</row>
    <row r="422" spans="1:9" ht="15.75" customHeight="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</row>
    <row r="423" spans="1:9" ht="15.75" customHeight="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</row>
    <row r="424" spans="1:9" ht="15.75" customHeight="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</row>
    <row r="425" spans="1:9" ht="15.75" customHeight="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</row>
    <row r="426" spans="1:9" ht="15.75" customHeight="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</row>
    <row r="427" spans="1:9" ht="15.75" customHeight="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</row>
    <row r="428" spans="1:9" ht="15.75" customHeight="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</row>
    <row r="429" spans="1:9" ht="15.75" customHeight="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</row>
    <row r="430" spans="1:9" ht="15.75" customHeight="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</row>
    <row r="431" spans="1:9" ht="15.75" customHeight="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</row>
    <row r="432" spans="1:9" ht="15.75" customHeight="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</row>
    <row r="433" spans="1:9" ht="15.75" customHeight="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</row>
    <row r="434" spans="1:9" ht="15.75" customHeight="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</row>
    <row r="435" spans="1:9" ht="15.75" customHeight="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</row>
    <row r="436" spans="1:9" ht="15.75" customHeight="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</row>
    <row r="437" spans="1:9" ht="15.75" customHeight="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</row>
    <row r="438" spans="1:9" ht="15.75" customHeight="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</row>
    <row r="439" spans="1:9" ht="15.75" customHeight="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</row>
    <row r="440" spans="1:9" ht="15.75" customHeight="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</row>
    <row r="441" spans="1:9" ht="15.75" customHeight="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</row>
    <row r="442" spans="1:9" ht="15.75" customHeight="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</row>
    <row r="443" spans="1:9" ht="15.75" customHeight="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</row>
    <row r="444" spans="1:9" ht="15.75" customHeight="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</row>
    <row r="445" spans="1:9" ht="15.75" customHeight="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</row>
    <row r="446" spans="1:9" ht="15.75" customHeight="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</row>
    <row r="447" spans="1:9" ht="15.75" customHeight="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</row>
    <row r="448" spans="1:9" ht="15.75" customHeight="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</row>
    <row r="449" spans="1:9" ht="15.75" customHeight="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</row>
    <row r="450" spans="1:9" ht="15.75" customHeight="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</row>
    <row r="451" spans="1:9" ht="15.75" customHeight="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</row>
    <row r="452" spans="1:9" ht="15.75" customHeight="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</row>
    <row r="453" spans="1:9" ht="15.75" customHeight="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</row>
    <row r="454" spans="1:9" ht="15.75" customHeight="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</row>
    <row r="455" spans="1:9" ht="15.75" customHeight="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</row>
    <row r="456" spans="1:9" ht="15.75" customHeight="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</row>
    <row r="457" spans="1:9" ht="15.75" customHeight="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</row>
    <row r="458" spans="1:9" ht="15.75" customHeight="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</row>
    <row r="459" spans="1:9" ht="15.75" customHeight="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</row>
    <row r="460" spans="1:9" ht="15.75" customHeight="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</row>
    <row r="461" spans="1:9" ht="15.75" customHeight="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</row>
    <row r="462" spans="1:9" ht="15.75" customHeight="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</row>
    <row r="463" spans="1:9" ht="15.75" customHeight="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</row>
    <row r="464" spans="1:9" ht="15.75" customHeight="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</row>
    <row r="465" spans="1:9" ht="15.75" customHeight="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</row>
    <row r="466" spans="1:9" ht="15.75" customHeight="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</row>
    <row r="467" spans="1:9" ht="15.75" customHeight="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</row>
    <row r="468" spans="1:9" ht="15.75" customHeight="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</row>
    <row r="469" spans="1:9" ht="15.75" customHeight="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</row>
    <row r="470" spans="1:9" ht="15.75" customHeight="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</row>
    <row r="471" spans="1:9" ht="15.75" customHeight="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</row>
    <row r="472" spans="1:9" ht="15.75" customHeight="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</row>
    <row r="473" spans="1:9" ht="15.75" customHeight="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</row>
    <row r="474" spans="1:9" ht="15.75" customHeight="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</row>
    <row r="475" spans="1:9" ht="15.75" customHeight="1" x14ac:dyDescent="0.2">
      <c r="A475" s="167"/>
      <c r="B475" s="167"/>
      <c r="C475" s="167"/>
      <c r="D475" s="167"/>
      <c r="E475" s="167"/>
      <c r="F475" s="167"/>
      <c r="G475" s="167"/>
      <c r="H475" s="167"/>
      <c r="I475" s="167"/>
    </row>
    <row r="476" spans="1:9" ht="15.75" customHeight="1" x14ac:dyDescent="0.2">
      <c r="A476" s="167"/>
      <c r="B476" s="167"/>
      <c r="C476" s="167"/>
      <c r="D476" s="167"/>
      <c r="E476" s="167"/>
      <c r="F476" s="167"/>
      <c r="G476" s="167"/>
      <c r="H476" s="167"/>
      <c r="I476" s="167"/>
    </row>
    <row r="477" spans="1:9" ht="15.75" customHeight="1" x14ac:dyDescent="0.2">
      <c r="A477" s="167"/>
      <c r="B477" s="167"/>
      <c r="C477" s="167"/>
      <c r="D477" s="167"/>
      <c r="E477" s="167"/>
      <c r="F477" s="167"/>
      <c r="G477" s="167"/>
      <c r="H477" s="167"/>
      <c r="I477" s="167"/>
    </row>
    <row r="478" spans="1:9" ht="15.75" customHeight="1" x14ac:dyDescent="0.2">
      <c r="A478" s="167"/>
      <c r="B478" s="167"/>
      <c r="C478" s="167"/>
      <c r="D478" s="167"/>
      <c r="E478" s="167"/>
      <c r="F478" s="167"/>
      <c r="G478" s="167"/>
      <c r="H478" s="167"/>
      <c r="I478" s="167"/>
    </row>
    <row r="479" spans="1:9" ht="15.75" customHeight="1" x14ac:dyDescent="0.2">
      <c r="A479" s="167"/>
      <c r="B479" s="167"/>
      <c r="C479" s="167"/>
      <c r="D479" s="167"/>
      <c r="E479" s="167"/>
      <c r="F479" s="167"/>
      <c r="G479" s="167"/>
      <c r="H479" s="167"/>
      <c r="I479" s="167"/>
    </row>
    <row r="480" spans="1:9" ht="15.75" customHeight="1" x14ac:dyDescent="0.2">
      <c r="A480" s="167"/>
      <c r="B480" s="167"/>
      <c r="C480" s="167"/>
      <c r="D480" s="167"/>
      <c r="E480" s="167"/>
      <c r="F480" s="167"/>
      <c r="G480" s="167"/>
      <c r="H480" s="167"/>
      <c r="I480" s="167"/>
    </row>
    <row r="481" spans="1:9" ht="15.75" customHeight="1" x14ac:dyDescent="0.2">
      <c r="A481" s="167"/>
      <c r="B481" s="167"/>
      <c r="C481" s="167"/>
      <c r="D481" s="167"/>
      <c r="E481" s="167"/>
      <c r="F481" s="167"/>
      <c r="G481" s="167"/>
      <c r="H481" s="167"/>
      <c r="I481" s="167"/>
    </row>
    <row r="482" spans="1:9" ht="15.75" customHeight="1" x14ac:dyDescent="0.2">
      <c r="A482" s="167"/>
      <c r="B482" s="167"/>
      <c r="C482" s="167"/>
      <c r="D482" s="167"/>
      <c r="E482" s="167"/>
      <c r="F482" s="167"/>
      <c r="G482" s="167"/>
      <c r="H482" s="167"/>
      <c r="I482" s="167"/>
    </row>
    <row r="483" spans="1:9" ht="15.75" customHeight="1" x14ac:dyDescent="0.2">
      <c r="A483" s="167"/>
      <c r="B483" s="167"/>
      <c r="C483" s="167"/>
      <c r="D483" s="167"/>
      <c r="E483" s="167"/>
      <c r="F483" s="167"/>
      <c r="G483" s="167"/>
      <c r="H483" s="167"/>
      <c r="I483" s="167"/>
    </row>
    <row r="484" spans="1:9" ht="15.75" customHeight="1" x14ac:dyDescent="0.2">
      <c r="A484" s="167"/>
      <c r="B484" s="167"/>
      <c r="C484" s="167"/>
      <c r="D484" s="167"/>
      <c r="E484" s="167"/>
      <c r="F484" s="167"/>
      <c r="G484" s="167"/>
      <c r="H484" s="167"/>
      <c r="I484" s="167"/>
    </row>
    <row r="485" spans="1:9" ht="15.75" customHeight="1" x14ac:dyDescent="0.2">
      <c r="A485" s="167"/>
      <c r="B485" s="167"/>
      <c r="C485" s="167"/>
      <c r="D485" s="167"/>
      <c r="E485" s="167"/>
      <c r="F485" s="167"/>
      <c r="G485" s="167"/>
      <c r="H485" s="167"/>
      <c r="I485" s="167"/>
    </row>
    <row r="486" spans="1:9" ht="15.75" customHeight="1" x14ac:dyDescent="0.2">
      <c r="A486" s="167"/>
      <c r="B486" s="167"/>
      <c r="C486" s="167"/>
      <c r="D486" s="167"/>
      <c r="E486" s="167"/>
      <c r="F486" s="167"/>
      <c r="G486" s="167"/>
      <c r="H486" s="167"/>
      <c r="I486" s="167"/>
    </row>
    <row r="487" spans="1:9" ht="15.75" customHeight="1" x14ac:dyDescent="0.2">
      <c r="A487" s="167"/>
      <c r="B487" s="167"/>
      <c r="C487" s="167"/>
      <c r="D487" s="167"/>
      <c r="E487" s="167"/>
      <c r="F487" s="167"/>
      <c r="G487" s="167"/>
      <c r="H487" s="167"/>
      <c r="I487" s="167"/>
    </row>
    <row r="488" spans="1:9" ht="15.75" customHeight="1" x14ac:dyDescent="0.2">
      <c r="A488" s="167"/>
      <c r="B488" s="167"/>
      <c r="C488" s="167"/>
      <c r="D488" s="167"/>
      <c r="E488" s="167"/>
      <c r="F488" s="167"/>
      <c r="G488" s="167"/>
      <c r="H488" s="167"/>
      <c r="I488" s="167"/>
    </row>
    <row r="489" spans="1:9" ht="15.75" customHeight="1" x14ac:dyDescent="0.2">
      <c r="A489" s="167"/>
      <c r="B489" s="167"/>
      <c r="C489" s="167"/>
      <c r="D489" s="167"/>
      <c r="E489" s="167"/>
      <c r="F489" s="167"/>
      <c r="G489" s="167"/>
      <c r="H489" s="167"/>
      <c r="I489" s="167"/>
    </row>
    <row r="490" spans="1:9" ht="15.75" customHeight="1" x14ac:dyDescent="0.2">
      <c r="A490" s="167"/>
      <c r="B490" s="167"/>
      <c r="C490" s="167"/>
      <c r="D490" s="167"/>
      <c r="E490" s="167"/>
      <c r="F490" s="167"/>
      <c r="G490" s="167"/>
      <c r="H490" s="167"/>
      <c r="I490" s="167"/>
    </row>
    <row r="491" spans="1:9" ht="15.75" customHeight="1" x14ac:dyDescent="0.2">
      <c r="A491" s="167"/>
      <c r="B491" s="167"/>
      <c r="C491" s="167"/>
      <c r="D491" s="167"/>
      <c r="E491" s="167"/>
      <c r="F491" s="167"/>
      <c r="G491" s="167"/>
      <c r="H491" s="167"/>
      <c r="I491" s="167"/>
    </row>
    <row r="492" spans="1:9" ht="15.75" customHeight="1" x14ac:dyDescent="0.2">
      <c r="A492" s="167"/>
      <c r="B492" s="167"/>
      <c r="C492" s="167"/>
      <c r="D492" s="167"/>
      <c r="E492" s="167"/>
      <c r="F492" s="167"/>
      <c r="G492" s="167"/>
      <c r="H492" s="167"/>
      <c r="I492" s="167"/>
    </row>
    <row r="493" spans="1:9" ht="15.75" customHeight="1" x14ac:dyDescent="0.2">
      <c r="A493" s="167"/>
      <c r="B493" s="167"/>
      <c r="C493" s="167"/>
      <c r="D493" s="167"/>
      <c r="E493" s="167"/>
      <c r="F493" s="167"/>
      <c r="G493" s="167"/>
      <c r="H493" s="167"/>
      <c r="I493" s="167"/>
    </row>
    <row r="494" spans="1:9" ht="15.75" customHeight="1" x14ac:dyDescent="0.2">
      <c r="A494" s="167"/>
      <c r="B494" s="167"/>
      <c r="C494" s="167"/>
      <c r="D494" s="167"/>
      <c r="E494" s="167"/>
      <c r="F494" s="167"/>
      <c r="G494" s="167"/>
      <c r="H494" s="167"/>
      <c r="I494" s="167"/>
    </row>
    <row r="495" spans="1:9" ht="15.75" customHeight="1" x14ac:dyDescent="0.2">
      <c r="A495" s="167"/>
      <c r="B495" s="167"/>
      <c r="C495" s="167"/>
      <c r="D495" s="167"/>
      <c r="E495" s="167"/>
      <c r="F495" s="167"/>
      <c r="G495" s="167"/>
      <c r="H495" s="167"/>
      <c r="I495" s="167"/>
    </row>
    <row r="496" spans="1:9" ht="15.75" customHeight="1" x14ac:dyDescent="0.2">
      <c r="A496" s="167"/>
      <c r="B496" s="167"/>
      <c r="C496" s="167"/>
      <c r="D496" s="167"/>
      <c r="E496" s="167"/>
      <c r="F496" s="167"/>
      <c r="G496" s="167"/>
      <c r="H496" s="167"/>
      <c r="I496" s="167"/>
    </row>
    <row r="497" spans="1:9" ht="15.75" customHeight="1" x14ac:dyDescent="0.2">
      <c r="A497" s="167"/>
      <c r="B497" s="167"/>
      <c r="C497" s="167"/>
      <c r="D497" s="167"/>
      <c r="E497" s="167"/>
      <c r="F497" s="167"/>
      <c r="G497" s="167"/>
      <c r="H497" s="167"/>
      <c r="I497" s="167"/>
    </row>
    <row r="498" spans="1:9" ht="15.75" customHeight="1" x14ac:dyDescent="0.2">
      <c r="A498" s="167"/>
      <c r="B498" s="167"/>
      <c r="C498" s="167"/>
      <c r="D498" s="167"/>
      <c r="E498" s="167"/>
      <c r="F498" s="167"/>
      <c r="G498" s="167"/>
      <c r="H498" s="167"/>
      <c r="I498" s="167"/>
    </row>
    <row r="499" spans="1:9" ht="15.75" customHeight="1" x14ac:dyDescent="0.2">
      <c r="A499" s="167"/>
      <c r="B499" s="167"/>
      <c r="C499" s="167"/>
      <c r="D499" s="167"/>
      <c r="E499" s="167"/>
      <c r="F499" s="167"/>
      <c r="G499" s="167"/>
      <c r="H499" s="167"/>
      <c r="I499" s="167"/>
    </row>
    <row r="500" spans="1:9" ht="15.75" customHeight="1" x14ac:dyDescent="0.2">
      <c r="A500" s="167"/>
      <c r="B500" s="167"/>
      <c r="C500" s="167"/>
      <c r="D500" s="167"/>
      <c r="E500" s="167"/>
      <c r="F500" s="167"/>
      <c r="G500" s="167"/>
      <c r="H500" s="167"/>
      <c r="I500" s="167"/>
    </row>
    <row r="501" spans="1:9" ht="15.75" customHeight="1" x14ac:dyDescent="0.2">
      <c r="A501" s="167"/>
      <c r="B501" s="167"/>
      <c r="C501" s="167"/>
      <c r="D501" s="167"/>
      <c r="E501" s="167"/>
      <c r="F501" s="167"/>
      <c r="G501" s="167"/>
      <c r="H501" s="167"/>
      <c r="I501" s="167"/>
    </row>
    <row r="502" spans="1:9" ht="15.75" customHeight="1" x14ac:dyDescent="0.2">
      <c r="A502" s="167"/>
      <c r="B502" s="167"/>
      <c r="C502" s="167"/>
      <c r="D502" s="167"/>
      <c r="E502" s="167"/>
      <c r="F502" s="167"/>
      <c r="G502" s="167"/>
      <c r="H502" s="167"/>
      <c r="I502" s="167"/>
    </row>
    <row r="503" spans="1:9" ht="15.75" customHeight="1" x14ac:dyDescent="0.2">
      <c r="A503" s="167"/>
      <c r="B503" s="167"/>
      <c r="C503" s="167"/>
      <c r="D503" s="167"/>
      <c r="E503" s="167"/>
      <c r="F503" s="167"/>
      <c r="G503" s="167"/>
      <c r="H503" s="167"/>
      <c r="I503" s="167"/>
    </row>
    <row r="504" spans="1:9" ht="15.75" customHeight="1" x14ac:dyDescent="0.2">
      <c r="A504" s="167"/>
      <c r="B504" s="167"/>
      <c r="C504" s="167"/>
      <c r="D504" s="167"/>
      <c r="E504" s="167"/>
      <c r="F504" s="167"/>
      <c r="G504" s="167"/>
      <c r="H504" s="167"/>
      <c r="I504" s="167"/>
    </row>
    <row r="505" spans="1:9" ht="15.75" customHeight="1" x14ac:dyDescent="0.2">
      <c r="A505" s="167"/>
      <c r="B505" s="167"/>
      <c r="C505" s="167"/>
      <c r="D505" s="167"/>
      <c r="E505" s="167"/>
      <c r="F505" s="167"/>
      <c r="G505" s="167"/>
      <c r="H505" s="167"/>
      <c r="I505" s="167"/>
    </row>
    <row r="506" spans="1:9" ht="15.75" customHeight="1" x14ac:dyDescent="0.2">
      <c r="A506" s="167"/>
      <c r="B506" s="167"/>
      <c r="C506" s="167"/>
      <c r="D506" s="167"/>
      <c r="E506" s="167"/>
      <c r="F506" s="167"/>
      <c r="G506" s="167"/>
      <c r="H506" s="167"/>
      <c r="I506" s="167"/>
    </row>
    <row r="507" spans="1:9" ht="15.75" customHeight="1" x14ac:dyDescent="0.2">
      <c r="A507" s="167"/>
      <c r="B507" s="167"/>
      <c r="C507" s="167"/>
      <c r="D507" s="167"/>
      <c r="E507" s="167"/>
      <c r="F507" s="167"/>
      <c r="G507" s="167"/>
      <c r="H507" s="167"/>
      <c r="I507" s="167"/>
    </row>
    <row r="508" spans="1:9" ht="15.75" customHeight="1" x14ac:dyDescent="0.2">
      <c r="A508" s="167"/>
      <c r="B508" s="167"/>
      <c r="C508" s="167"/>
      <c r="D508" s="167"/>
      <c r="E508" s="167"/>
      <c r="F508" s="167"/>
      <c r="G508" s="167"/>
      <c r="H508" s="167"/>
      <c r="I508" s="167"/>
    </row>
    <row r="509" spans="1:9" ht="15.75" customHeight="1" x14ac:dyDescent="0.2">
      <c r="A509" s="167"/>
      <c r="B509" s="167"/>
      <c r="C509" s="167"/>
      <c r="D509" s="167"/>
      <c r="E509" s="167"/>
      <c r="F509" s="167"/>
      <c r="G509" s="167"/>
      <c r="H509" s="167"/>
      <c r="I509" s="167"/>
    </row>
    <row r="510" spans="1:9" ht="15.75" customHeight="1" x14ac:dyDescent="0.2">
      <c r="A510" s="167"/>
      <c r="B510" s="167"/>
      <c r="C510" s="167"/>
      <c r="D510" s="167"/>
      <c r="E510" s="167"/>
      <c r="F510" s="167"/>
      <c r="G510" s="167"/>
      <c r="H510" s="167"/>
      <c r="I510" s="167"/>
    </row>
    <row r="511" spans="1:9" ht="15.75" customHeight="1" x14ac:dyDescent="0.2">
      <c r="A511" s="167"/>
      <c r="B511" s="167"/>
      <c r="C511" s="167"/>
      <c r="D511" s="167"/>
      <c r="E511" s="167"/>
      <c r="F511" s="167"/>
      <c r="G511" s="167"/>
      <c r="H511" s="167"/>
      <c r="I511" s="167"/>
    </row>
    <row r="512" spans="1:9" ht="15.75" customHeight="1" x14ac:dyDescent="0.2">
      <c r="A512" s="167"/>
      <c r="B512" s="167"/>
      <c r="C512" s="167"/>
      <c r="D512" s="167"/>
      <c r="E512" s="167"/>
      <c r="F512" s="167"/>
      <c r="G512" s="167"/>
      <c r="H512" s="167"/>
      <c r="I512" s="167"/>
    </row>
    <row r="513" spans="1:9" ht="15.75" customHeight="1" x14ac:dyDescent="0.2">
      <c r="A513" s="167"/>
      <c r="B513" s="167"/>
      <c r="C513" s="167"/>
      <c r="D513" s="167"/>
      <c r="E513" s="167"/>
      <c r="F513" s="167"/>
      <c r="G513" s="167"/>
      <c r="H513" s="167"/>
      <c r="I513" s="167"/>
    </row>
    <row r="514" spans="1:9" ht="15.75" customHeight="1" x14ac:dyDescent="0.2">
      <c r="A514" s="167"/>
      <c r="B514" s="167"/>
      <c r="C514" s="167"/>
      <c r="D514" s="167"/>
      <c r="E514" s="167"/>
      <c r="F514" s="167"/>
      <c r="G514" s="167"/>
      <c r="H514" s="167"/>
      <c r="I514" s="167"/>
    </row>
    <row r="515" spans="1:9" ht="15.75" customHeight="1" x14ac:dyDescent="0.2">
      <c r="A515" s="167"/>
      <c r="B515" s="167"/>
      <c r="C515" s="167"/>
      <c r="D515" s="167"/>
      <c r="E515" s="167"/>
      <c r="F515" s="167"/>
      <c r="G515" s="167"/>
      <c r="H515" s="167"/>
      <c r="I515" s="167"/>
    </row>
    <row r="516" spans="1:9" ht="15.75" customHeight="1" x14ac:dyDescent="0.2">
      <c r="A516" s="167"/>
      <c r="B516" s="167"/>
      <c r="C516" s="167"/>
      <c r="D516" s="167"/>
      <c r="E516" s="167"/>
      <c r="F516" s="167"/>
      <c r="G516" s="167"/>
      <c r="H516" s="167"/>
      <c r="I516" s="167"/>
    </row>
    <row r="517" spans="1:9" ht="15.75" customHeight="1" x14ac:dyDescent="0.2">
      <c r="A517" s="167"/>
      <c r="B517" s="167"/>
      <c r="C517" s="167"/>
      <c r="D517" s="167"/>
      <c r="E517" s="167"/>
      <c r="F517" s="167"/>
      <c r="G517" s="167"/>
      <c r="H517" s="167"/>
      <c r="I517" s="167"/>
    </row>
    <row r="518" spans="1:9" ht="15.75" customHeight="1" x14ac:dyDescent="0.2">
      <c r="A518" s="167"/>
      <c r="B518" s="167"/>
      <c r="C518" s="167"/>
      <c r="D518" s="167"/>
      <c r="E518" s="167"/>
      <c r="F518" s="167"/>
      <c r="G518" s="167"/>
      <c r="H518" s="167"/>
      <c r="I518" s="167"/>
    </row>
    <row r="519" spans="1:9" ht="15.75" customHeight="1" x14ac:dyDescent="0.2">
      <c r="A519" s="167"/>
      <c r="B519" s="167"/>
      <c r="C519" s="167"/>
      <c r="D519" s="167"/>
      <c r="E519" s="167"/>
      <c r="F519" s="167"/>
      <c r="G519" s="167"/>
      <c r="H519" s="167"/>
      <c r="I519" s="167"/>
    </row>
    <row r="520" spans="1:9" ht="15.75" customHeight="1" x14ac:dyDescent="0.2">
      <c r="A520" s="167"/>
      <c r="B520" s="167"/>
      <c r="C520" s="167"/>
      <c r="D520" s="167"/>
      <c r="E520" s="167"/>
      <c r="F520" s="167"/>
      <c r="G520" s="167"/>
      <c r="H520" s="167"/>
      <c r="I520" s="167"/>
    </row>
    <row r="521" spans="1:9" ht="15.75" customHeight="1" x14ac:dyDescent="0.2">
      <c r="A521" s="167"/>
      <c r="B521" s="167"/>
      <c r="C521" s="167"/>
      <c r="D521" s="167"/>
      <c r="E521" s="167"/>
      <c r="F521" s="167"/>
      <c r="G521" s="167"/>
      <c r="H521" s="167"/>
      <c r="I521" s="167"/>
    </row>
    <row r="522" spans="1:9" ht="15.75" customHeight="1" x14ac:dyDescent="0.2">
      <c r="A522" s="167"/>
      <c r="B522" s="167"/>
      <c r="C522" s="167"/>
      <c r="D522" s="167"/>
      <c r="E522" s="167"/>
      <c r="F522" s="167"/>
      <c r="G522" s="167"/>
      <c r="H522" s="167"/>
      <c r="I522" s="167"/>
    </row>
    <row r="523" spans="1:9" ht="15.75" customHeight="1" x14ac:dyDescent="0.2">
      <c r="A523" s="167"/>
      <c r="B523" s="167"/>
      <c r="C523" s="167"/>
      <c r="D523" s="167"/>
      <c r="E523" s="167"/>
      <c r="F523" s="167"/>
      <c r="G523" s="167"/>
      <c r="H523" s="167"/>
      <c r="I523" s="167"/>
    </row>
    <row r="524" spans="1:9" ht="15.75" customHeight="1" x14ac:dyDescent="0.2">
      <c r="A524" s="167"/>
      <c r="B524" s="167"/>
      <c r="C524" s="167"/>
      <c r="D524" s="167"/>
      <c r="E524" s="167"/>
      <c r="F524" s="167"/>
      <c r="G524" s="167"/>
      <c r="H524" s="167"/>
      <c r="I524" s="167"/>
    </row>
    <row r="525" spans="1:9" ht="15.75" customHeight="1" x14ac:dyDescent="0.2">
      <c r="A525" s="167"/>
      <c r="B525" s="167"/>
      <c r="C525" s="167"/>
      <c r="D525" s="167"/>
      <c r="E525" s="167"/>
      <c r="F525" s="167"/>
      <c r="G525" s="167"/>
      <c r="H525" s="167"/>
      <c r="I525" s="167"/>
    </row>
    <row r="526" spans="1:9" ht="15.75" customHeight="1" x14ac:dyDescent="0.2">
      <c r="A526" s="167"/>
      <c r="B526" s="167"/>
      <c r="C526" s="167"/>
      <c r="D526" s="167"/>
      <c r="E526" s="167"/>
      <c r="F526" s="167"/>
      <c r="G526" s="167"/>
      <c r="H526" s="167"/>
      <c r="I526" s="167"/>
    </row>
    <row r="527" spans="1:9" ht="15.75" customHeight="1" x14ac:dyDescent="0.2">
      <c r="A527" s="167"/>
      <c r="B527" s="167"/>
      <c r="C527" s="167"/>
      <c r="D527" s="167"/>
      <c r="E527" s="167"/>
      <c r="F527" s="167"/>
      <c r="G527" s="167"/>
      <c r="H527" s="167"/>
      <c r="I527" s="167"/>
    </row>
    <row r="528" spans="1:9" ht="15.75" customHeight="1" x14ac:dyDescent="0.2">
      <c r="A528" s="167"/>
      <c r="B528" s="167"/>
      <c r="C528" s="167"/>
      <c r="D528" s="167"/>
      <c r="E528" s="167"/>
      <c r="F528" s="167"/>
      <c r="G528" s="167"/>
      <c r="H528" s="167"/>
      <c r="I528" s="167"/>
    </row>
    <row r="529" spans="1:9" ht="15.75" customHeight="1" x14ac:dyDescent="0.2">
      <c r="A529" s="167"/>
      <c r="B529" s="167"/>
      <c r="C529" s="167"/>
      <c r="D529" s="167"/>
      <c r="E529" s="167"/>
      <c r="F529" s="167"/>
      <c r="G529" s="167"/>
      <c r="H529" s="167"/>
      <c r="I529" s="167"/>
    </row>
    <row r="530" spans="1:9" ht="15.75" customHeight="1" x14ac:dyDescent="0.2">
      <c r="A530" s="167"/>
      <c r="B530" s="167"/>
      <c r="C530" s="167"/>
      <c r="D530" s="167"/>
      <c r="E530" s="167"/>
      <c r="F530" s="167"/>
      <c r="G530" s="167"/>
      <c r="H530" s="167"/>
      <c r="I530" s="167"/>
    </row>
    <row r="531" spans="1:9" ht="15.75" customHeight="1" x14ac:dyDescent="0.2">
      <c r="A531" s="167"/>
      <c r="B531" s="167"/>
      <c r="C531" s="167"/>
      <c r="D531" s="167"/>
      <c r="E531" s="167"/>
      <c r="F531" s="167"/>
      <c r="G531" s="167"/>
      <c r="H531" s="167"/>
      <c r="I531" s="167"/>
    </row>
    <row r="532" spans="1:9" ht="15.75" customHeight="1" x14ac:dyDescent="0.2">
      <c r="A532" s="167"/>
      <c r="B532" s="167"/>
      <c r="C532" s="167"/>
      <c r="D532" s="167"/>
      <c r="E532" s="167"/>
      <c r="F532" s="167"/>
      <c r="G532" s="167"/>
      <c r="H532" s="167"/>
      <c r="I532" s="167"/>
    </row>
    <row r="533" spans="1:9" ht="15.75" customHeight="1" x14ac:dyDescent="0.2">
      <c r="A533" s="167"/>
      <c r="B533" s="167"/>
      <c r="C533" s="167"/>
      <c r="D533" s="167"/>
      <c r="E533" s="167"/>
      <c r="F533" s="167"/>
      <c r="G533" s="167"/>
      <c r="H533" s="167"/>
      <c r="I533" s="167"/>
    </row>
    <row r="534" spans="1:9" ht="15.75" customHeight="1" x14ac:dyDescent="0.2">
      <c r="A534" s="167"/>
      <c r="B534" s="167"/>
      <c r="C534" s="167"/>
      <c r="D534" s="167"/>
      <c r="E534" s="167"/>
      <c r="F534" s="167"/>
      <c r="G534" s="167"/>
      <c r="H534" s="167"/>
      <c r="I534" s="167"/>
    </row>
    <row r="535" spans="1:9" ht="15.75" customHeight="1" x14ac:dyDescent="0.2">
      <c r="A535" s="167"/>
      <c r="B535" s="167"/>
      <c r="C535" s="167"/>
      <c r="D535" s="167"/>
      <c r="E535" s="167"/>
      <c r="F535" s="167"/>
      <c r="G535" s="167"/>
      <c r="H535" s="167"/>
      <c r="I535" s="167"/>
    </row>
    <row r="536" spans="1:9" ht="15.75" customHeight="1" x14ac:dyDescent="0.2">
      <c r="A536" s="167"/>
      <c r="B536" s="167"/>
      <c r="C536" s="167"/>
      <c r="D536" s="167"/>
      <c r="E536" s="167"/>
      <c r="F536" s="167"/>
      <c r="G536" s="167"/>
      <c r="H536" s="167"/>
      <c r="I536" s="167"/>
    </row>
    <row r="537" spans="1:9" ht="15.75" customHeight="1" x14ac:dyDescent="0.2">
      <c r="A537" s="167"/>
      <c r="B537" s="167"/>
      <c r="C537" s="167"/>
      <c r="D537" s="167"/>
      <c r="E537" s="167"/>
      <c r="F537" s="167"/>
      <c r="G537" s="167"/>
      <c r="H537" s="167"/>
      <c r="I537" s="167"/>
    </row>
    <row r="538" spans="1:9" ht="15.75" customHeight="1" x14ac:dyDescent="0.2">
      <c r="A538" s="167"/>
      <c r="B538" s="167"/>
      <c r="C538" s="167"/>
      <c r="D538" s="167"/>
      <c r="E538" s="167"/>
      <c r="F538" s="167"/>
      <c r="G538" s="167"/>
      <c r="H538" s="167"/>
      <c r="I538" s="167"/>
    </row>
    <row r="539" spans="1:9" ht="15.75" customHeight="1" x14ac:dyDescent="0.2">
      <c r="A539" s="167"/>
      <c r="B539" s="167"/>
      <c r="C539" s="167"/>
      <c r="D539" s="167"/>
      <c r="E539" s="167"/>
      <c r="F539" s="167"/>
      <c r="G539" s="167"/>
      <c r="H539" s="167"/>
      <c r="I539" s="167"/>
    </row>
    <row r="540" spans="1:9" ht="15.75" customHeight="1" x14ac:dyDescent="0.2">
      <c r="A540" s="167"/>
      <c r="B540" s="167"/>
      <c r="C540" s="167"/>
      <c r="D540" s="167"/>
      <c r="E540" s="167"/>
      <c r="F540" s="167"/>
      <c r="G540" s="167"/>
      <c r="H540" s="167"/>
      <c r="I540" s="167"/>
    </row>
    <row r="541" spans="1:9" ht="15.75" customHeight="1" x14ac:dyDescent="0.2">
      <c r="A541" s="167"/>
      <c r="B541" s="167"/>
      <c r="C541" s="167"/>
      <c r="D541" s="167"/>
      <c r="E541" s="167"/>
      <c r="F541" s="167"/>
      <c r="G541" s="167"/>
      <c r="H541" s="167"/>
      <c r="I541" s="167"/>
    </row>
    <row r="542" spans="1:9" ht="15.75" customHeight="1" x14ac:dyDescent="0.2">
      <c r="A542" s="167"/>
      <c r="B542" s="167"/>
      <c r="C542" s="167"/>
      <c r="D542" s="167"/>
      <c r="E542" s="167"/>
      <c r="F542" s="167"/>
      <c r="G542" s="167"/>
      <c r="H542" s="167"/>
      <c r="I542" s="167"/>
    </row>
    <row r="543" spans="1:9" ht="15.75" customHeight="1" x14ac:dyDescent="0.2">
      <c r="A543" s="167"/>
      <c r="B543" s="167"/>
      <c r="C543" s="167"/>
      <c r="D543" s="167"/>
      <c r="E543" s="167"/>
      <c r="F543" s="167"/>
      <c r="G543" s="167"/>
      <c r="H543" s="167"/>
      <c r="I543" s="167"/>
    </row>
    <row r="544" spans="1:9" ht="15.75" customHeight="1" x14ac:dyDescent="0.2">
      <c r="A544" s="167"/>
      <c r="B544" s="167"/>
      <c r="C544" s="167"/>
      <c r="D544" s="167"/>
      <c r="E544" s="167"/>
      <c r="F544" s="167"/>
      <c r="G544" s="167"/>
      <c r="H544" s="167"/>
      <c r="I544" s="167"/>
    </row>
    <row r="545" spans="1:9" ht="15.75" customHeight="1" x14ac:dyDescent="0.2">
      <c r="A545" s="167"/>
      <c r="B545" s="167"/>
      <c r="C545" s="167"/>
      <c r="D545" s="167"/>
      <c r="E545" s="167"/>
      <c r="F545" s="167"/>
      <c r="G545" s="167"/>
      <c r="H545" s="167"/>
      <c r="I545" s="167"/>
    </row>
    <row r="546" spans="1:9" ht="15.75" customHeight="1" x14ac:dyDescent="0.2">
      <c r="A546" s="167"/>
      <c r="B546" s="167"/>
      <c r="C546" s="167"/>
      <c r="D546" s="167"/>
      <c r="E546" s="167"/>
      <c r="F546" s="167"/>
      <c r="G546" s="167"/>
      <c r="H546" s="167"/>
      <c r="I546" s="167"/>
    </row>
    <row r="547" spans="1:9" ht="15.75" customHeight="1" x14ac:dyDescent="0.2">
      <c r="A547" s="167"/>
      <c r="B547" s="167"/>
      <c r="C547" s="167"/>
      <c r="D547" s="167"/>
      <c r="E547" s="167"/>
      <c r="F547" s="167"/>
      <c r="G547" s="167"/>
      <c r="H547" s="167"/>
      <c r="I547" s="167"/>
    </row>
    <row r="548" spans="1:9" ht="15.75" customHeight="1" x14ac:dyDescent="0.2">
      <c r="A548" s="167"/>
      <c r="B548" s="167"/>
      <c r="C548" s="167"/>
      <c r="D548" s="167"/>
      <c r="E548" s="167"/>
      <c r="F548" s="167"/>
      <c r="G548" s="167"/>
      <c r="H548" s="167"/>
      <c r="I548" s="167"/>
    </row>
    <row r="549" spans="1:9" ht="15.75" customHeight="1" x14ac:dyDescent="0.2">
      <c r="A549" s="167"/>
      <c r="B549" s="167"/>
      <c r="C549" s="167"/>
      <c r="D549" s="167"/>
      <c r="E549" s="167"/>
      <c r="F549" s="167"/>
      <c r="G549" s="167"/>
      <c r="H549" s="167"/>
      <c r="I549" s="167"/>
    </row>
    <row r="550" spans="1:9" ht="15.75" customHeight="1" x14ac:dyDescent="0.2">
      <c r="A550" s="167"/>
      <c r="B550" s="167"/>
      <c r="C550" s="167"/>
      <c r="D550" s="167"/>
      <c r="E550" s="167"/>
      <c r="F550" s="167"/>
      <c r="G550" s="167"/>
      <c r="H550" s="167"/>
      <c r="I550" s="167"/>
    </row>
    <row r="551" spans="1:9" ht="15.75" customHeight="1" x14ac:dyDescent="0.2">
      <c r="A551" s="167"/>
      <c r="B551" s="167"/>
      <c r="C551" s="167"/>
      <c r="D551" s="167"/>
      <c r="E551" s="167"/>
      <c r="F551" s="167"/>
      <c r="G551" s="167"/>
      <c r="H551" s="167"/>
      <c r="I551" s="167"/>
    </row>
    <row r="552" spans="1:9" ht="15.75" customHeight="1" x14ac:dyDescent="0.2">
      <c r="A552" s="167"/>
      <c r="B552" s="167"/>
      <c r="C552" s="167"/>
      <c r="D552" s="167"/>
      <c r="E552" s="167"/>
      <c r="F552" s="167"/>
      <c r="G552" s="167"/>
      <c r="H552" s="167"/>
      <c r="I552" s="167"/>
    </row>
    <row r="553" spans="1:9" ht="15.75" customHeight="1" x14ac:dyDescent="0.2">
      <c r="A553" s="167"/>
      <c r="B553" s="167"/>
      <c r="C553" s="167"/>
      <c r="D553" s="167"/>
      <c r="E553" s="167"/>
      <c r="F553" s="167"/>
      <c r="G553" s="167"/>
      <c r="H553" s="167"/>
      <c r="I553" s="167"/>
    </row>
    <row r="554" spans="1:9" ht="15.75" customHeight="1" x14ac:dyDescent="0.2">
      <c r="A554" s="167"/>
      <c r="B554" s="167"/>
      <c r="C554" s="167"/>
      <c r="D554" s="167"/>
      <c r="E554" s="167"/>
      <c r="F554" s="167"/>
      <c r="G554" s="167"/>
      <c r="H554" s="167"/>
      <c r="I554" s="167"/>
    </row>
    <row r="555" spans="1:9" ht="15.75" customHeight="1" x14ac:dyDescent="0.2">
      <c r="A555" s="167"/>
      <c r="B555" s="167"/>
      <c r="C555" s="167"/>
      <c r="D555" s="167"/>
      <c r="E555" s="167"/>
      <c r="F555" s="167"/>
      <c r="G555" s="167"/>
      <c r="H555" s="167"/>
      <c r="I555" s="167"/>
    </row>
    <row r="556" spans="1:9" ht="15.75" customHeight="1" x14ac:dyDescent="0.2">
      <c r="A556" s="167"/>
      <c r="B556" s="167"/>
      <c r="C556" s="167"/>
      <c r="D556" s="167"/>
      <c r="E556" s="167"/>
      <c r="F556" s="167"/>
      <c r="G556" s="167"/>
      <c r="H556" s="167"/>
      <c r="I556" s="167"/>
    </row>
    <row r="557" spans="1:9" ht="15.75" customHeight="1" x14ac:dyDescent="0.2">
      <c r="A557" s="167"/>
      <c r="B557" s="167"/>
      <c r="C557" s="167"/>
      <c r="D557" s="167"/>
      <c r="E557" s="167"/>
      <c r="F557" s="167"/>
      <c r="G557" s="167"/>
      <c r="H557" s="167"/>
      <c r="I557" s="167"/>
    </row>
    <row r="558" spans="1:9" ht="15.75" customHeight="1" x14ac:dyDescent="0.2">
      <c r="A558" s="167"/>
      <c r="B558" s="167"/>
      <c r="C558" s="167"/>
      <c r="D558" s="167"/>
      <c r="E558" s="167"/>
      <c r="F558" s="167"/>
      <c r="G558" s="167"/>
      <c r="H558" s="167"/>
      <c r="I558" s="167"/>
    </row>
    <row r="559" spans="1:9" ht="15.75" customHeight="1" x14ac:dyDescent="0.2">
      <c r="A559" s="167"/>
      <c r="B559" s="167"/>
      <c r="C559" s="167"/>
      <c r="D559" s="167"/>
      <c r="E559" s="167"/>
      <c r="F559" s="167"/>
      <c r="G559" s="167"/>
      <c r="H559" s="167"/>
      <c r="I559" s="167"/>
    </row>
    <row r="560" spans="1:9" ht="15.75" customHeight="1" x14ac:dyDescent="0.2">
      <c r="A560" s="167"/>
      <c r="B560" s="167"/>
      <c r="C560" s="167"/>
      <c r="D560" s="167"/>
      <c r="E560" s="167"/>
      <c r="F560" s="167"/>
      <c r="G560" s="167"/>
      <c r="H560" s="167"/>
      <c r="I560" s="167"/>
    </row>
    <row r="561" spans="1:9" ht="15.75" customHeight="1" x14ac:dyDescent="0.2">
      <c r="A561" s="167"/>
      <c r="B561" s="167"/>
      <c r="C561" s="167"/>
      <c r="D561" s="167"/>
      <c r="E561" s="167"/>
      <c r="F561" s="167"/>
      <c r="G561" s="167"/>
      <c r="H561" s="167"/>
      <c r="I561" s="167"/>
    </row>
    <row r="562" spans="1:9" ht="15.75" customHeight="1" x14ac:dyDescent="0.2">
      <c r="A562" s="167"/>
      <c r="B562" s="167"/>
      <c r="C562" s="167"/>
      <c r="D562" s="167"/>
      <c r="E562" s="167"/>
      <c r="F562" s="167"/>
      <c r="G562" s="167"/>
      <c r="H562" s="167"/>
      <c r="I562" s="167"/>
    </row>
    <row r="563" spans="1:9" ht="15.75" customHeight="1" x14ac:dyDescent="0.2">
      <c r="A563" s="167"/>
      <c r="B563" s="167"/>
      <c r="C563" s="167"/>
      <c r="D563" s="167"/>
      <c r="E563" s="167"/>
      <c r="F563" s="167"/>
      <c r="G563" s="167"/>
      <c r="H563" s="167"/>
      <c r="I563" s="167"/>
    </row>
    <row r="564" spans="1:9" ht="15.75" customHeight="1" x14ac:dyDescent="0.2">
      <c r="A564" s="167"/>
      <c r="B564" s="167"/>
      <c r="C564" s="167"/>
      <c r="D564" s="167"/>
      <c r="E564" s="167"/>
      <c r="F564" s="167"/>
      <c r="G564" s="167"/>
      <c r="H564" s="167"/>
      <c r="I564" s="167"/>
    </row>
    <row r="565" spans="1:9" ht="15.75" customHeight="1" x14ac:dyDescent="0.2">
      <c r="A565" s="167"/>
      <c r="B565" s="167"/>
      <c r="C565" s="167"/>
      <c r="D565" s="167"/>
      <c r="E565" s="167"/>
      <c r="F565" s="167"/>
      <c r="G565" s="167"/>
      <c r="H565" s="167"/>
      <c r="I565" s="167"/>
    </row>
    <row r="566" spans="1:9" ht="15.75" customHeight="1" x14ac:dyDescent="0.2">
      <c r="A566" s="167"/>
      <c r="B566" s="167"/>
      <c r="C566" s="167"/>
      <c r="D566" s="167"/>
      <c r="E566" s="167"/>
      <c r="F566" s="167"/>
      <c r="G566" s="167"/>
      <c r="H566" s="167"/>
      <c r="I566" s="167"/>
    </row>
    <row r="567" spans="1:9" ht="15.75" customHeight="1" x14ac:dyDescent="0.2">
      <c r="A567" s="167"/>
      <c r="B567" s="167"/>
      <c r="C567" s="167"/>
      <c r="D567" s="167"/>
      <c r="E567" s="167"/>
      <c r="F567" s="167"/>
      <c r="G567" s="167"/>
      <c r="H567" s="167"/>
      <c r="I567" s="167"/>
    </row>
    <row r="568" spans="1:9" ht="15.75" customHeight="1" x14ac:dyDescent="0.2">
      <c r="A568" s="167"/>
      <c r="B568" s="167"/>
      <c r="C568" s="167"/>
      <c r="D568" s="167"/>
      <c r="E568" s="167"/>
      <c r="F568" s="167"/>
      <c r="G568" s="167"/>
      <c r="H568" s="167"/>
      <c r="I568" s="167"/>
    </row>
    <row r="569" spans="1:9" ht="15.75" customHeight="1" x14ac:dyDescent="0.2">
      <c r="A569" s="167"/>
      <c r="B569" s="167"/>
      <c r="C569" s="167"/>
      <c r="D569" s="167"/>
      <c r="E569" s="167"/>
      <c r="F569" s="167"/>
      <c r="G569" s="167"/>
      <c r="H569" s="167"/>
      <c r="I569" s="167"/>
    </row>
    <row r="570" spans="1:9" ht="15.75" customHeight="1" x14ac:dyDescent="0.2">
      <c r="A570" s="167"/>
      <c r="B570" s="167"/>
      <c r="C570" s="167"/>
      <c r="D570" s="167"/>
      <c r="E570" s="167"/>
      <c r="F570" s="167"/>
      <c r="G570" s="167"/>
      <c r="H570" s="167"/>
      <c r="I570" s="167"/>
    </row>
    <row r="571" spans="1:9" ht="15.75" customHeight="1" x14ac:dyDescent="0.2">
      <c r="A571" s="167"/>
      <c r="B571" s="167"/>
      <c r="C571" s="167"/>
      <c r="D571" s="167"/>
      <c r="E571" s="167"/>
      <c r="F571" s="167"/>
      <c r="G571" s="167"/>
      <c r="H571" s="167"/>
      <c r="I571" s="167"/>
    </row>
    <row r="572" spans="1:9" ht="15.75" customHeight="1" x14ac:dyDescent="0.2">
      <c r="A572" s="167"/>
      <c r="B572" s="167"/>
      <c r="C572" s="167"/>
      <c r="D572" s="167"/>
      <c r="E572" s="167"/>
      <c r="F572" s="167"/>
      <c r="G572" s="167"/>
      <c r="H572" s="167"/>
      <c r="I572" s="167"/>
    </row>
    <row r="573" spans="1:9" ht="15.75" customHeight="1" x14ac:dyDescent="0.2">
      <c r="A573" s="167"/>
      <c r="B573" s="167"/>
      <c r="C573" s="167"/>
      <c r="D573" s="167"/>
      <c r="E573" s="167"/>
      <c r="F573" s="167"/>
      <c r="G573" s="167"/>
      <c r="H573" s="167"/>
      <c r="I573" s="167"/>
    </row>
    <row r="574" spans="1:9" ht="15.75" customHeight="1" x14ac:dyDescent="0.2">
      <c r="A574" s="167"/>
      <c r="B574" s="167"/>
      <c r="C574" s="167"/>
      <c r="D574" s="167"/>
      <c r="E574" s="167"/>
      <c r="F574" s="167"/>
      <c r="G574" s="167"/>
      <c r="H574" s="167"/>
      <c r="I574" s="167"/>
    </row>
    <row r="575" spans="1:9" ht="15.75" customHeight="1" x14ac:dyDescent="0.2">
      <c r="A575" s="167"/>
      <c r="B575" s="167"/>
      <c r="C575" s="167"/>
      <c r="D575" s="167"/>
      <c r="E575" s="167"/>
      <c r="F575" s="167"/>
      <c r="G575" s="167"/>
      <c r="H575" s="167"/>
      <c r="I575" s="167"/>
    </row>
    <row r="576" spans="1:9" ht="15.75" customHeight="1" x14ac:dyDescent="0.2">
      <c r="A576" s="167"/>
      <c r="B576" s="167"/>
      <c r="C576" s="167"/>
      <c r="D576" s="167"/>
      <c r="E576" s="167"/>
      <c r="F576" s="167"/>
      <c r="G576" s="167"/>
      <c r="H576" s="167"/>
      <c r="I576" s="167"/>
    </row>
    <row r="577" spans="1:9" ht="15.75" customHeight="1" x14ac:dyDescent="0.2">
      <c r="A577" s="167"/>
      <c r="B577" s="167"/>
      <c r="C577" s="167"/>
      <c r="D577" s="167"/>
      <c r="E577" s="167"/>
      <c r="F577" s="167"/>
      <c r="G577" s="167"/>
      <c r="H577" s="167"/>
      <c r="I577" s="167"/>
    </row>
    <row r="578" spans="1:9" ht="15.75" customHeight="1" x14ac:dyDescent="0.2">
      <c r="A578" s="167"/>
      <c r="B578" s="167"/>
      <c r="C578" s="167"/>
      <c r="D578" s="167"/>
      <c r="E578" s="167"/>
      <c r="F578" s="167"/>
      <c r="G578" s="167"/>
      <c r="H578" s="167"/>
      <c r="I578" s="167"/>
    </row>
    <row r="579" spans="1:9" ht="15.75" customHeight="1" x14ac:dyDescent="0.2">
      <c r="A579" s="167"/>
      <c r="B579" s="167"/>
      <c r="C579" s="167"/>
      <c r="D579" s="167"/>
      <c r="E579" s="167"/>
      <c r="F579" s="167"/>
      <c r="G579" s="167"/>
      <c r="H579" s="167"/>
      <c r="I579" s="167"/>
    </row>
    <row r="580" spans="1:9" ht="15.75" customHeight="1" x14ac:dyDescent="0.2">
      <c r="A580" s="167"/>
      <c r="B580" s="167"/>
      <c r="C580" s="167"/>
      <c r="D580" s="167"/>
      <c r="E580" s="167"/>
      <c r="F580" s="167"/>
      <c r="G580" s="167"/>
      <c r="H580" s="167"/>
      <c r="I580" s="167"/>
    </row>
    <row r="581" spans="1:9" ht="15.75" customHeight="1" x14ac:dyDescent="0.2">
      <c r="A581" s="167"/>
      <c r="B581" s="167"/>
      <c r="C581" s="167"/>
      <c r="D581" s="167"/>
      <c r="E581" s="167"/>
      <c r="F581" s="167"/>
      <c r="G581" s="167"/>
      <c r="H581" s="167"/>
      <c r="I581" s="167"/>
    </row>
    <row r="582" spans="1:9" ht="15.75" customHeight="1" x14ac:dyDescent="0.2">
      <c r="A582" s="167"/>
      <c r="B582" s="167"/>
      <c r="C582" s="167"/>
      <c r="D582" s="167"/>
      <c r="E582" s="167"/>
      <c r="F582" s="167"/>
      <c r="G582" s="167"/>
      <c r="H582" s="167"/>
      <c r="I582" s="167"/>
    </row>
    <row r="583" spans="1:9" ht="15.75" customHeight="1" x14ac:dyDescent="0.2">
      <c r="A583" s="167"/>
      <c r="B583" s="167"/>
      <c r="C583" s="167"/>
      <c r="D583" s="167"/>
      <c r="E583" s="167"/>
      <c r="F583" s="167"/>
      <c r="G583" s="167"/>
      <c r="H583" s="167"/>
      <c r="I583" s="167"/>
    </row>
    <row r="584" spans="1:9" ht="15.75" customHeight="1" x14ac:dyDescent="0.2">
      <c r="A584" s="167"/>
      <c r="B584" s="167"/>
      <c r="C584" s="167"/>
      <c r="D584" s="167"/>
      <c r="E584" s="167"/>
      <c r="F584" s="167"/>
      <c r="G584" s="167"/>
      <c r="H584" s="167"/>
      <c r="I584" s="167"/>
    </row>
    <row r="585" spans="1:9" ht="15.75" customHeight="1" x14ac:dyDescent="0.2">
      <c r="A585" s="167"/>
      <c r="B585" s="167"/>
      <c r="C585" s="167"/>
      <c r="D585" s="167"/>
      <c r="E585" s="167"/>
      <c r="F585" s="167"/>
      <c r="G585" s="167"/>
      <c r="H585" s="167"/>
      <c r="I585" s="167"/>
    </row>
    <row r="586" spans="1:9" ht="15.75" customHeight="1" x14ac:dyDescent="0.2">
      <c r="A586" s="167"/>
      <c r="B586" s="167"/>
      <c r="C586" s="167"/>
      <c r="D586" s="167"/>
      <c r="E586" s="167"/>
      <c r="F586" s="167"/>
      <c r="G586" s="167"/>
      <c r="H586" s="167"/>
      <c r="I586" s="167"/>
    </row>
    <row r="587" spans="1:9" ht="15.75" customHeight="1" x14ac:dyDescent="0.2">
      <c r="A587" s="167"/>
      <c r="B587" s="167"/>
      <c r="C587" s="167"/>
      <c r="D587" s="167"/>
      <c r="E587" s="167"/>
      <c r="F587" s="167"/>
      <c r="G587" s="167"/>
      <c r="H587" s="167"/>
      <c r="I587" s="167"/>
    </row>
    <row r="588" spans="1:9" ht="15.75" customHeight="1" x14ac:dyDescent="0.2">
      <c r="A588" s="167"/>
      <c r="B588" s="167"/>
      <c r="C588" s="167"/>
      <c r="D588" s="167"/>
      <c r="E588" s="167"/>
      <c r="F588" s="167"/>
      <c r="G588" s="167"/>
      <c r="H588" s="167"/>
      <c r="I588" s="167"/>
    </row>
    <row r="589" spans="1:9" ht="15.75" customHeight="1" x14ac:dyDescent="0.2">
      <c r="A589" s="167"/>
      <c r="B589" s="167"/>
      <c r="C589" s="167"/>
      <c r="D589" s="167"/>
      <c r="E589" s="167"/>
      <c r="F589" s="167"/>
      <c r="G589" s="167"/>
      <c r="H589" s="167"/>
      <c r="I589" s="167"/>
    </row>
    <row r="590" spans="1:9" ht="15.75" customHeight="1" x14ac:dyDescent="0.2">
      <c r="A590" s="167"/>
      <c r="B590" s="167"/>
      <c r="C590" s="167"/>
      <c r="D590" s="167"/>
      <c r="E590" s="167"/>
      <c r="F590" s="167"/>
      <c r="G590" s="167"/>
      <c r="H590" s="167"/>
      <c r="I590" s="167"/>
    </row>
    <row r="591" spans="1:9" ht="15.75" customHeight="1" x14ac:dyDescent="0.2">
      <c r="A591" s="167"/>
      <c r="B591" s="167"/>
      <c r="C591" s="167"/>
      <c r="D591" s="167"/>
      <c r="E591" s="167"/>
      <c r="F591" s="167"/>
      <c r="G591" s="167"/>
      <c r="H591" s="167"/>
      <c r="I591" s="167"/>
    </row>
    <row r="592" spans="1:9" ht="15.75" customHeight="1" x14ac:dyDescent="0.2">
      <c r="A592" s="167"/>
      <c r="B592" s="167"/>
      <c r="C592" s="167"/>
      <c r="D592" s="167"/>
      <c r="E592" s="167"/>
      <c r="F592" s="167"/>
      <c r="G592" s="167"/>
      <c r="H592" s="167"/>
      <c r="I592" s="167"/>
    </row>
    <row r="593" spans="1:9" ht="15.75" customHeight="1" x14ac:dyDescent="0.2">
      <c r="A593" s="167"/>
      <c r="B593" s="167"/>
      <c r="C593" s="167"/>
      <c r="D593" s="167"/>
      <c r="E593" s="167"/>
      <c r="F593" s="167"/>
      <c r="G593" s="167"/>
      <c r="H593" s="167"/>
      <c r="I593" s="167"/>
    </row>
    <row r="594" spans="1:9" ht="15.75" customHeight="1" x14ac:dyDescent="0.2">
      <c r="A594" s="167"/>
      <c r="B594" s="167"/>
      <c r="C594" s="167"/>
      <c r="D594" s="167"/>
      <c r="E594" s="167"/>
      <c r="F594" s="167"/>
      <c r="G594" s="167"/>
      <c r="H594" s="167"/>
      <c r="I594" s="167"/>
    </row>
    <row r="595" spans="1:9" ht="15.75" customHeight="1" x14ac:dyDescent="0.2">
      <c r="A595" s="167"/>
      <c r="B595" s="167"/>
      <c r="C595" s="167"/>
      <c r="D595" s="167"/>
      <c r="E595" s="167"/>
      <c r="F595" s="167"/>
      <c r="G595" s="167"/>
      <c r="H595" s="167"/>
      <c r="I595" s="167"/>
    </row>
    <row r="596" spans="1:9" ht="15.75" customHeight="1" x14ac:dyDescent="0.2">
      <c r="A596" s="167"/>
      <c r="B596" s="167"/>
      <c r="C596" s="167"/>
      <c r="D596" s="167"/>
      <c r="E596" s="167"/>
      <c r="F596" s="167"/>
      <c r="G596" s="167"/>
      <c r="H596" s="167"/>
      <c r="I596" s="167"/>
    </row>
    <row r="597" spans="1:9" ht="15.75" customHeight="1" x14ac:dyDescent="0.2">
      <c r="A597" s="167"/>
      <c r="B597" s="167"/>
      <c r="C597" s="167"/>
      <c r="D597" s="167"/>
      <c r="E597" s="167"/>
      <c r="F597" s="167"/>
      <c r="G597" s="167"/>
      <c r="H597" s="167"/>
      <c r="I597" s="167"/>
    </row>
    <row r="598" spans="1:9" ht="15.75" customHeight="1" x14ac:dyDescent="0.2">
      <c r="A598" s="167"/>
      <c r="B598" s="167"/>
      <c r="C598" s="167"/>
      <c r="D598" s="167"/>
      <c r="E598" s="167"/>
      <c r="F598" s="167"/>
      <c r="G598" s="167"/>
      <c r="H598" s="167"/>
      <c r="I598" s="167"/>
    </row>
    <row r="599" spans="1:9" ht="15.75" customHeight="1" x14ac:dyDescent="0.2">
      <c r="A599" s="167"/>
      <c r="B599" s="167"/>
      <c r="C599" s="167"/>
      <c r="D599" s="167"/>
      <c r="E599" s="167"/>
      <c r="F599" s="167"/>
      <c r="G599" s="167"/>
      <c r="H599" s="167"/>
      <c r="I599" s="167"/>
    </row>
    <row r="600" spans="1:9" ht="15.75" customHeight="1" x14ac:dyDescent="0.2">
      <c r="A600" s="167"/>
      <c r="B600" s="167"/>
      <c r="C600" s="167"/>
      <c r="D600" s="167"/>
      <c r="E600" s="167"/>
      <c r="F600" s="167"/>
      <c r="G600" s="167"/>
      <c r="H600" s="167"/>
      <c r="I600" s="167"/>
    </row>
    <row r="601" spans="1:9" ht="15.75" customHeight="1" x14ac:dyDescent="0.2">
      <c r="A601" s="167"/>
      <c r="B601" s="167"/>
      <c r="C601" s="167"/>
      <c r="D601" s="167"/>
      <c r="E601" s="167"/>
      <c r="F601" s="167"/>
      <c r="G601" s="167"/>
      <c r="H601" s="167"/>
      <c r="I601" s="167"/>
    </row>
    <row r="602" spans="1:9" ht="15.75" customHeight="1" x14ac:dyDescent="0.2">
      <c r="A602" s="167"/>
      <c r="B602" s="167"/>
      <c r="C602" s="167"/>
      <c r="D602" s="167"/>
      <c r="E602" s="167"/>
      <c r="F602" s="167"/>
      <c r="G602" s="167"/>
      <c r="H602" s="167"/>
      <c r="I602" s="167"/>
    </row>
    <row r="603" spans="1:9" ht="15.75" customHeight="1" x14ac:dyDescent="0.2">
      <c r="A603" s="167"/>
      <c r="B603" s="167"/>
      <c r="C603" s="167"/>
      <c r="D603" s="167"/>
      <c r="E603" s="167"/>
      <c r="F603" s="167"/>
      <c r="G603" s="167"/>
      <c r="H603" s="167"/>
      <c r="I603" s="167"/>
    </row>
    <row r="604" spans="1:9" ht="15.75" customHeight="1" x14ac:dyDescent="0.2">
      <c r="A604" s="167"/>
      <c r="B604" s="167"/>
      <c r="C604" s="167"/>
      <c r="D604" s="167"/>
      <c r="E604" s="167"/>
      <c r="F604" s="167"/>
      <c r="G604" s="167"/>
      <c r="H604" s="167"/>
      <c r="I604" s="167"/>
    </row>
    <row r="605" spans="1:9" ht="15.75" customHeight="1" x14ac:dyDescent="0.2">
      <c r="A605" s="167"/>
      <c r="B605" s="167"/>
      <c r="C605" s="167"/>
      <c r="D605" s="167"/>
      <c r="E605" s="167"/>
      <c r="F605" s="167"/>
      <c r="G605" s="167"/>
      <c r="H605" s="167"/>
      <c r="I605" s="167"/>
    </row>
    <row r="606" spans="1:9" ht="15.75" customHeight="1" x14ac:dyDescent="0.2">
      <c r="A606" s="167"/>
      <c r="B606" s="167"/>
      <c r="C606" s="167"/>
      <c r="D606" s="167"/>
      <c r="E606" s="167"/>
      <c r="F606" s="167"/>
      <c r="G606" s="167"/>
      <c r="H606" s="167"/>
      <c r="I606" s="167"/>
    </row>
    <row r="607" spans="1:9" ht="15.75" customHeight="1" x14ac:dyDescent="0.2">
      <c r="A607" s="167"/>
      <c r="B607" s="167"/>
      <c r="C607" s="167"/>
      <c r="D607" s="167"/>
      <c r="E607" s="167"/>
      <c r="F607" s="167"/>
      <c r="G607" s="167"/>
      <c r="H607" s="167"/>
      <c r="I607" s="167"/>
    </row>
    <row r="608" spans="1:9" ht="15.75" customHeight="1" x14ac:dyDescent="0.2">
      <c r="A608" s="167"/>
      <c r="B608" s="167"/>
      <c r="C608" s="167"/>
      <c r="D608" s="167"/>
      <c r="E608" s="167"/>
      <c r="F608" s="167"/>
      <c r="G608" s="167"/>
      <c r="H608" s="167"/>
      <c r="I608" s="167"/>
    </row>
    <row r="609" spans="1:9" ht="15.75" customHeight="1" x14ac:dyDescent="0.2">
      <c r="A609" s="167"/>
      <c r="B609" s="167"/>
      <c r="C609" s="167"/>
      <c r="D609" s="167"/>
      <c r="E609" s="167"/>
      <c r="F609" s="167"/>
      <c r="G609" s="167"/>
      <c r="H609" s="167"/>
      <c r="I609" s="167"/>
    </row>
    <row r="610" spans="1:9" ht="15.75" customHeight="1" x14ac:dyDescent="0.2">
      <c r="A610" s="167"/>
      <c r="B610" s="167"/>
      <c r="C610" s="167"/>
      <c r="D610" s="167"/>
      <c r="E610" s="167"/>
      <c r="F610" s="167"/>
      <c r="G610" s="167"/>
      <c r="H610" s="167"/>
      <c r="I610" s="167"/>
    </row>
    <row r="611" spans="1:9" ht="15.75" customHeight="1" x14ac:dyDescent="0.2">
      <c r="A611" s="167"/>
      <c r="B611" s="167"/>
      <c r="C611" s="167"/>
      <c r="D611" s="167"/>
      <c r="E611" s="167"/>
      <c r="F611" s="167"/>
      <c r="G611" s="167"/>
      <c r="H611" s="167"/>
      <c r="I611" s="167"/>
    </row>
    <row r="612" spans="1:9" ht="15.75" customHeight="1" x14ac:dyDescent="0.2">
      <c r="A612" s="167"/>
      <c r="B612" s="167"/>
      <c r="C612" s="167"/>
      <c r="D612" s="167"/>
      <c r="E612" s="167"/>
      <c r="F612" s="167"/>
      <c r="G612" s="167"/>
      <c r="H612" s="167"/>
      <c r="I612" s="167"/>
    </row>
    <row r="613" spans="1:9" ht="15.75" customHeight="1" x14ac:dyDescent="0.2">
      <c r="A613" s="167"/>
      <c r="B613" s="167"/>
      <c r="C613" s="167"/>
      <c r="D613" s="167"/>
      <c r="E613" s="167"/>
      <c r="F613" s="167"/>
      <c r="G613" s="167"/>
      <c r="H613" s="167"/>
      <c r="I613" s="167"/>
    </row>
    <row r="614" spans="1:9" ht="15.75" customHeight="1" x14ac:dyDescent="0.2">
      <c r="A614" s="167"/>
      <c r="B614" s="167"/>
      <c r="C614" s="167"/>
      <c r="D614" s="167"/>
      <c r="E614" s="167"/>
      <c r="F614" s="167"/>
      <c r="G614" s="167"/>
      <c r="H614" s="167"/>
      <c r="I614" s="167"/>
    </row>
    <row r="615" spans="1:9" ht="15.75" customHeight="1" x14ac:dyDescent="0.2">
      <c r="A615" s="167"/>
      <c r="B615" s="167"/>
      <c r="C615" s="167"/>
      <c r="D615" s="167"/>
      <c r="E615" s="167"/>
      <c r="F615" s="167"/>
      <c r="G615" s="167"/>
      <c r="H615" s="167"/>
      <c r="I615" s="167"/>
    </row>
    <row r="616" spans="1:9" ht="15.75" customHeight="1" x14ac:dyDescent="0.2">
      <c r="A616" s="167"/>
      <c r="B616" s="167"/>
      <c r="C616" s="167"/>
      <c r="D616" s="167"/>
      <c r="E616" s="167"/>
      <c r="F616" s="167"/>
      <c r="G616" s="167"/>
      <c r="H616" s="167"/>
      <c r="I616" s="167"/>
    </row>
    <row r="617" spans="1:9" ht="15.75" customHeight="1" x14ac:dyDescent="0.2">
      <c r="A617" s="167"/>
      <c r="B617" s="167"/>
      <c r="C617" s="167"/>
      <c r="D617" s="167"/>
      <c r="E617" s="167"/>
      <c r="F617" s="167"/>
      <c r="G617" s="167"/>
      <c r="H617" s="167"/>
      <c r="I617" s="167"/>
    </row>
    <row r="618" spans="1:9" ht="15.75" customHeight="1" x14ac:dyDescent="0.2">
      <c r="A618" s="167"/>
      <c r="B618" s="167"/>
      <c r="C618" s="167"/>
      <c r="D618" s="167"/>
      <c r="E618" s="167"/>
      <c r="F618" s="167"/>
      <c r="G618" s="167"/>
      <c r="H618" s="167"/>
      <c r="I618" s="167"/>
    </row>
    <row r="619" spans="1:9" ht="15.75" customHeight="1" x14ac:dyDescent="0.2">
      <c r="A619" s="167"/>
      <c r="B619" s="167"/>
      <c r="C619" s="167"/>
      <c r="D619" s="167"/>
      <c r="E619" s="167"/>
      <c r="F619" s="167"/>
      <c r="G619" s="167"/>
      <c r="H619" s="167"/>
      <c r="I619" s="167"/>
    </row>
    <row r="620" spans="1:9" ht="15.75" customHeight="1" x14ac:dyDescent="0.2">
      <c r="A620" s="167"/>
      <c r="B620" s="167"/>
      <c r="C620" s="167"/>
      <c r="D620" s="167"/>
      <c r="E620" s="167"/>
      <c r="F620" s="167"/>
      <c r="G620" s="167"/>
      <c r="H620" s="167"/>
      <c r="I620" s="167"/>
    </row>
    <row r="621" spans="1:9" ht="15.75" customHeight="1" x14ac:dyDescent="0.2">
      <c r="A621" s="167"/>
      <c r="B621" s="167"/>
      <c r="C621" s="167"/>
      <c r="D621" s="167"/>
      <c r="E621" s="167"/>
      <c r="F621" s="167"/>
      <c r="G621" s="167"/>
      <c r="H621" s="167"/>
      <c r="I621" s="167"/>
    </row>
    <row r="622" spans="1:9" ht="15.75" customHeight="1" x14ac:dyDescent="0.2">
      <c r="A622" s="167"/>
      <c r="B622" s="167"/>
      <c r="C622" s="167"/>
      <c r="D622" s="167"/>
      <c r="E622" s="167"/>
      <c r="F622" s="167"/>
      <c r="G622" s="167"/>
      <c r="H622" s="167"/>
      <c r="I622" s="167"/>
    </row>
    <row r="623" spans="1:9" ht="15.75" customHeight="1" x14ac:dyDescent="0.2">
      <c r="A623" s="167"/>
      <c r="B623" s="167"/>
      <c r="C623" s="167"/>
      <c r="D623" s="167"/>
      <c r="E623" s="167"/>
      <c r="F623" s="167"/>
      <c r="G623" s="167"/>
      <c r="H623" s="167"/>
      <c r="I623" s="167"/>
    </row>
    <row r="624" spans="1:9" ht="15.75" customHeight="1" x14ac:dyDescent="0.2">
      <c r="A624" s="167"/>
      <c r="B624" s="167"/>
      <c r="C624" s="167"/>
      <c r="D624" s="167"/>
      <c r="E624" s="167"/>
      <c r="F624" s="167"/>
      <c r="G624" s="167"/>
      <c r="H624" s="167"/>
      <c r="I624" s="167"/>
    </row>
    <row r="625" spans="1:9" ht="15.75" customHeight="1" x14ac:dyDescent="0.2">
      <c r="A625" s="167"/>
      <c r="B625" s="167"/>
      <c r="C625" s="167"/>
      <c r="D625" s="167"/>
      <c r="E625" s="167"/>
      <c r="F625" s="167"/>
      <c r="G625" s="167"/>
      <c r="H625" s="167"/>
      <c r="I625" s="167"/>
    </row>
    <row r="626" spans="1:9" ht="15.75" customHeight="1" x14ac:dyDescent="0.2">
      <c r="A626" s="167"/>
      <c r="B626" s="167"/>
      <c r="C626" s="167"/>
      <c r="D626" s="167"/>
      <c r="E626" s="167"/>
      <c r="F626" s="167"/>
      <c r="G626" s="167"/>
      <c r="H626" s="167"/>
      <c r="I626" s="167"/>
    </row>
    <row r="627" spans="1:9" ht="15.75" customHeight="1" x14ac:dyDescent="0.2">
      <c r="A627" s="167"/>
      <c r="B627" s="167"/>
      <c r="C627" s="167"/>
      <c r="D627" s="167"/>
      <c r="E627" s="167"/>
      <c r="F627" s="167"/>
      <c r="G627" s="167"/>
      <c r="H627" s="167"/>
      <c r="I627" s="167"/>
    </row>
    <row r="628" spans="1:9" ht="15.75" customHeight="1" x14ac:dyDescent="0.2">
      <c r="A628" s="167"/>
      <c r="B628" s="167"/>
      <c r="C628" s="167"/>
      <c r="D628" s="167"/>
      <c r="E628" s="167"/>
      <c r="F628" s="167"/>
      <c r="G628" s="167"/>
      <c r="H628" s="167"/>
      <c r="I628" s="167"/>
    </row>
    <row r="629" spans="1:9" ht="15.75" customHeight="1" x14ac:dyDescent="0.2">
      <c r="A629" s="167"/>
      <c r="B629" s="167"/>
      <c r="C629" s="167"/>
      <c r="D629" s="167"/>
      <c r="E629" s="167"/>
      <c r="F629" s="167"/>
      <c r="G629" s="167"/>
      <c r="H629" s="167"/>
      <c r="I629" s="167"/>
    </row>
    <row r="630" spans="1:9" ht="15.75" customHeight="1" x14ac:dyDescent="0.2">
      <c r="A630" s="167"/>
      <c r="B630" s="167"/>
      <c r="C630" s="167"/>
      <c r="D630" s="167"/>
      <c r="E630" s="167"/>
      <c r="F630" s="167"/>
      <c r="G630" s="167"/>
      <c r="H630" s="167"/>
      <c r="I630" s="167"/>
    </row>
    <row r="631" spans="1:9" ht="15.75" customHeight="1" x14ac:dyDescent="0.2">
      <c r="A631" s="167"/>
      <c r="B631" s="167"/>
      <c r="C631" s="167"/>
      <c r="D631" s="167"/>
      <c r="E631" s="167"/>
      <c r="F631" s="167"/>
      <c r="G631" s="167"/>
      <c r="H631" s="167"/>
      <c r="I631" s="167"/>
    </row>
    <row r="632" spans="1:9" ht="15.75" customHeight="1" x14ac:dyDescent="0.2">
      <c r="A632" s="167"/>
      <c r="B632" s="167"/>
      <c r="C632" s="167"/>
      <c r="D632" s="167"/>
      <c r="E632" s="167"/>
      <c r="F632" s="167"/>
      <c r="G632" s="167"/>
      <c r="H632" s="167"/>
      <c r="I632" s="167"/>
    </row>
    <row r="633" spans="1:9" ht="15.75" customHeight="1" x14ac:dyDescent="0.2">
      <c r="A633" s="167"/>
      <c r="B633" s="167"/>
      <c r="C633" s="167"/>
      <c r="D633" s="167"/>
      <c r="E633" s="167"/>
      <c r="F633" s="167"/>
      <c r="G633" s="167"/>
      <c r="H633" s="167"/>
      <c r="I633" s="167"/>
    </row>
    <row r="634" spans="1:9" ht="15.75" customHeight="1" x14ac:dyDescent="0.2">
      <c r="A634" s="167"/>
      <c r="B634" s="167"/>
      <c r="C634" s="167"/>
      <c r="D634" s="167"/>
      <c r="E634" s="167"/>
      <c r="F634" s="167"/>
      <c r="G634" s="167"/>
      <c r="H634" s="167"/>
      <c r="I634" s="167"/>
    </row>
    <row r="635" spans="1:9" ht="15.75" customHeight="1" x14ac:dyDescent="0.2">
      <c r="A635" s="167"/>
      <c r="B635" s="167"/>
      <c r="C635" s="167"/>
      <c r="D635" s="167"/>
      <c r="E635" s="167"/>
      <c r="F635" s="167"/>
      <c r="G635" s="167"/>
      <c r="H635" s="167"/>
      <c r="I635" s="167"/>
    </row>
    <row r="636" spans="1:9" ht="15.75" customHeight="1" x14ac:dyDescent="0.2">
      <c r="A636" s="167"/>
      <c r="B636" s="167"/>
      <c r="C636" s="167"/>
      <c r="D636" s="167"/>
      <c r="E636" s="167"/>
      <c r="F636" s="167"/>
      <c r="G636" s="167"/>
      <c r="H636" s="167"/>
      <c r="I636" s="167"/>
    </row>
    <row r="637" spans="1:9" ht="15.75" customHeight="1" x14ac:dyDescent="0.2">
      <c r="A637" s="167"/>
      <c r="B637" s="167"/>
      <c r="C637" s="167"/>
      <c r="D637" s="167"/>
      <c r="E637" s="167"/>
      <c r="F637" s="167"/>
      <c r="G637" s="167"/>
      <c r="H637" s="167"/>
      <c r="I637" s="167"/>
    </row>
    <row r="638" spans="1:9" ht="15.75" customHeight="1" x14ac:dyDescent="0.2">
      <c r="A638" s="167"/>
      <c r="B638" s="167"/>
      <c r="C638" s="167"/>
      <c r="D638" s="167"/>
      <c r="E638" s="167"/>
      <c r="F638" s="167"/>
      <c r="G638" s="167"/>
      <c r="H638" s="167"/>
      <c r="I638" s="167"/>
    </row>
    <row r="639" spans="1:9" ht="15.75" customHeight="1" x14ac:dyDescent="0.2">
      <c r="A639" s="167"/>
      <c r="B639" s="167"/>
      <c r="C639" s="167"/>
      <c r="D639" s="167"/>
      <c r="E639" s="167"/>
      <c r="F639" s="167"/>
      <c r="G639" s="167"/>
      <c r="H639" s="167"/>
      <c r="I639" s="167"/>
    </row>
    <row r="640" spans="1:9" ht="15.75" customHeight="1" x14ac:dyDescent="0.2">
      <c r="A640" s="167"/>
      <c r="B640" s="167"/>
      <c r="C640" s="167"/>
      <c r="D640" s="167"/>
      <c r="E640" s="167"/>
      <c r="F640" s="167"/>
      <c r="G640" s="167"/>
      <c r="H640" s="167"/>
      <c r="I640" s="167"/>
    </row>
    <row r="641" spans="1:9" ht="15.75" customHeight="1" x14ac:dyDescent="0.2">
      <c r="A641" s="167"/>
      <c r="B641" s="167"/>
      <c r="C641" s="167"/>
      <c r="D641" s="167"/>
      <c r="E641" s="167"/>
      <c r="F641" s="167"/>
      <c r="G641" s="167"/>
      <c r="H641" s="167"/>
      <c r="I641" s="167"/>
    </row>
    <row r="642" spans="1:9" ht="15.75" customHeight="1" x14ac:dyDescent="0.2">
      <c r="A642" s="167"/>
      <c r="B642" s="167"/>
      <c r="C642" s="167"/>
      <c r="D642" s="167"/>
      <c r="E642" s="167"/>
      <c r="F642" s="167"/>
      <c r="G642" s="167"/>
      <c r="H642" s="167"/>
      <c r="I642" s="167"/>
    </row>
    <row r="643" spans="1:9" ht="15.75" customHeight="1" x14ac:dyDescent="0.2">
      <c r="A643" s="167"/>
      <c r="B643" s="167"/>
      <c r="C643" s="167"/>
      <c r="D643" s="167"/>
      <c r="E643" s="167"/>
      <c r="F643" s="167"/>
      <c r="G643" s="167"/>
      <c r="H643" s="167"/>
      <c r="I643" s="167"/>
    </row>
    <row r="644" spans="1:9" ht="15.75" customHeight="1" x14ac:dyDescent="0.2">
      <c r="A644" s="167"/>
      <c r="B644" s="167"/>
      <c r="C644" s="167"/>
      <c r="D644" s="167"/>
      <c r="E644" s="167"/>
      <c r="F644" s="167"/>
      <c r="G644" s="167"/>
      <c r="H644" s="167"/>
      <c r="I644" s="167"/>
    </row>
    <row r="645" spans="1:9" ht="15.75" customHeight="1" x14ac:dyDescent="0.2">
      <c r="A645" s="167"/>
      <c r="B645" s="167"/>
      <c r="C645" s="167"/>
      <c r="D645" s="167"/>
      <c r="E645" s="167"/>
      <c r="F645" s="167"/>
      <c r="G645" s="167"/>
      <c r="H645" s="167"/>
      <c r="I645" s="167"/>
    </row>
    <row r="646" spans="1:9" ht="15.75" customHeight="1" x14ac:dyDescent="0.2">
      <c r="A646" s="167"/>
      <c r="B646" s="167"/>
      <c r="C646" s="167"/>
      <c r="D646" s="167"/>
      <c r="E646" s="167"/>
      <c r="F646" s="167"/>
      <c r="G646" s="167"/>
      <c r="H646" s="167"/>
      <c r="I646" s="167"/>
    </row>
    <row r="647" spans="1:9" ht="15.75" customHeight="1" x14ac:dyDescent="0.2">
      <c r="A647" s="167"/>
      <c r="B647" s="167"/>
      <c r="C647" s="167"/>
      <c r="D647" s="167"/>
      <c r="E647" s="167"/>
      <c r="F647" s="167"/>
      <c r="G647" s="167"/>
      <c r="H647" s="167"/>
      <c r="I647" s="167"/>
    </row>
    <row r="648" spans="1:9" ht="15.75" customHeight="1" x14ac:dyDescent="0.2">
      <c r="A648" s="167"/>
      <c r="B648" s="167"/>
      <c r="C648" s="167"/>
      <c r="D648" s="167"/>
      <c r="E648" s="167"/>
      <c r="F648" s="167"/>
      <c r="G648" s="167"/>
      <c r="H648" s="167"/>
      <c r="I648" s="167"/>
    </row>
    <row r="649" spans="1:9" ht="15.75" customHeight="1" x14ac:dyDescent="0.2">
      <c r="A649" s="167"/>
      <c r="B649" s="167"/>
      <c r="C649" s="167"/>
      <c r="D649" s="167"/>
      <c r="E649" s="167"/>
      <c r="F649" s="167"/>
      <c r="G649" s="167"/>
      <c r="H649" s="167"/>
      <c r="I649" s="167"/>
    </row>
    <row r="650" spans="1:9" ht="15.75" customHeight="1" x14ac:dyDescent="0.2">
      <c r="A650" s="167"/>
      <c r="B650" s="167"/>
      <c r="C650" s="167"/>
      <c r="D650" s="167"/>
      <c r="E650" s="167"/>
      <c r="F650" s="167"/>
      <c r="G650" s="167"/>
      <c r="H650" s="167"/>
      <c r="I650" s="167"/>
    </row>
    <row r="651" spans="1:9" ht="15.75" customHeight="1" x14ac:dyDescent="0.2">
      <c r="A651" s="167"/>
      <c r="B651" s="167"/>
      <c r="C651" s="167"/>
      <c r="D651" s="167"/>
      <c r="E651" s="167"/>
      <c r="F651" s="167"/>
      <c r="G651" s="167"/>
      <c r="H651" s="167"/>
      <c r="I651" s="167"/>
    </row>
    <row r="652" spans="1:9" ht="15.75" customHeight="1" x14ac:dyDescent="0.2">
      <c r="A652" s="167"/>
      <c r="B652" s="167"/>
      <c r="C652" s="167"/>
      <c r="D652" s="167"/>
      <c r="E652" s="167"/>
      <c r="F652" s="167"/>
      <c r="G652" s="167"/>
      <c r="H652" s="167"/>
      <c r="I652" s="167"/>
    </row>
    <row r="653" spans="1:9" ht="15.75" customHeight="1" x14ac:dyDescent="0.2">
      <c r="A653" s="167"/>
      <c r="B653" s="167"/>
      <c r="C653" s="167"/>
      <c r="D653" s="167"/>
      <c r="E653" s="167"/>
      <c r="F653" s="167"/>
      <c r="G653" s="167"/>
      <c r="H653" s="167"/>
      <c r="I653" s="167"/>
    </row>
    <row r="654" spans="1:9" ht="15.75" customHeight="1" x14ac:dyDescent="0.2">
      <c r="A654" s="167"/>
      <c r="B654" s="167"/>
      <c r="C654" s="167"/>
      <c r="D654" s="167"/>
      <c r="E654" s="167"/>
      <c r="F654" s="167"/>
      <c r="G654" s="167"/>
      <c r="H654" s="167"/>
      <c r="I654" s="167"/>
    </row>
    <row r="655" spans="1:9" ht="15.75" customHeight="1" x14ac:dyDescent="0.2">
      <c r="A655" s="167"/>
      <c r="B655" s="167"/>
      <c r="C655" s="167"/>
      <c r="D655" s="167"/>
      <c r="E655" s="167"/>
      <c r="F655" s="167"/>
      <c r="G655" s="167"/>
      <c r="H655" s="167"/>
      <c r="I655" s="167"/>
    </row>
    <row r="656" spans="1:9" ht="15.75" customHeight="1" x14ac:dyDescent="0.2">
      <c r="A656" s="167"/>
      <c r="B656" s="167"/>
      <c r="C656" s="167"/>
      <c r="D656" s="167"/>
      <c r="E656" s="167"/>
      <c r="F656" s="167"/>
      <c r="G656" s="167"/>
      <c r="H656" s="167"/>
      <c r="I656" s="167"/>
    </row>
    <row r="657" spans="1:9" ht="15.75" customHeight="1" x14ac:dyDescent="0.2">
      <c r="A657" s="167"/>
      <c r="B657" s="167"/>
      <c r="C657" s="167"/>
      <c r="D657" s="167"/>
      <c r="E657" s="167"/>
      <c r="F657" s="167"/>
      <c r="G657" s="167"/>
      <c r="H657" s="167"/>
      <c r="I657" s="167"/>
    </row>
    <row r="658" spans="1:9" ht="15.75" customHeight="1" x14ac:dyDescent="0.2">
      <c r="A658" s="167"/>
      <c r="B658" s="167"/>
      <c r="C658" s="167"/>
      <c r="D658" s="167"/>
      <c r="E658" s="167"/>
      <c r="F658" s="167"/>
      <c r="G658" s="167"/>
      <c r="H658" s="167"/>
      <c r="I658" s="167"/>
    </row>
    <row r="659" spans="1:9" ht="15.75" customHeight="1" x14ac:dyDescent="0.2">
      <c r="A659" s="167"/>
      <c r="B659" s="167"/>
      <c r="C659" s="167"/>
      <c r="D659" s="167"/>
      <c r="E659" s="167"/>
      <c r="F659" s="167"/>
      <c r="G659" s="167"/>
      <c r="H659" s="167"/>
      <c r="I659" s="167"/>
    </row>
    <row r="660" spans="1:9" ht="15.75" customHeight="1" x14ac:dyDescent="0.2">
      <c r="A660" s="167"/>
      <c r="B660" s="167"/>
      <c r="C660" s="167"/>
      <c r="D660" s="167"/>
      <c r="E660" s="167"/>
      <c r="F660" s="167"/>
      <c r="G660" s="167"/>
      <c r="H660" s="167"/>
      <c r="I660" s="167"/>
    </row>
    <row r="661" spans="1:9" ht="15.75" customHeight="1" x14ac:dyDescent="0.2">
      <c r="A661" s="167"/>
      <c r="B661" s="167"/>
      <c r="C661" s="167"/>
      <c r="D661" s="167"/>
      <c r="E661" s="167"/>
      <c r="F661" s="167"/>
      <c r="G661" s="167"/>
      <c r="H661" s="167"/>
      <c r="I661" s="167"/>
    </row>
    <row r="662" spans="1:9" ht="15.75" customHeight="1" x14ac:dyDescent="0.2">
      <c r="A662" s="167"/>
      <c r="B662" s="167"/>
      <c r="C662" s="167"/>
      <c r="D662" s="167"/>
      <c r="E662" s="167"/>
      <c r="F662" s="167"/>
      <c r="G662" s="167"/>
      <c r="H662" s="167"/>
      <c r="I662" s="167"/>
    </row>
    <row r="663" spans="1:9" ht="15.75" customHeight="1" x14ac:dyDescent="0.2">
      <c r="A663" s="167"/>
      <c r="B663" s="167"/>
      <c r="C663" s="167"/>
      <c r="D663" s="167"/>
      <c r="E663" s="167"/>
      <c r="F663" s="167"/>
      <c r="G663" s="167"/>
      <c r="H663" s="167"/>
      <c r="I663" s="167"/>
    </row>
    <row r="664" spans="1:9" ht="15.75" customHeight="1" x14ac:dyDescent="0.2">
      <c r="A664" s="167"/>
      <c r="B664" s="167"/>
      <c r="C664" s="167"/>
      <c r="D664" s="167"/>
      <c r="E664" s="167"/>
      <c r="F664" s="167"/>
      <c r="G664" s="167"/>
      <c r="H664" s="167"/>
      <c r="I664" s="167"/>
    </row>
    <row r="665" spans="1:9" ht="15.75" customHeight="1" x14ac:dyDescent="0.2">
      <c r="A665" s="167"/>
      <c r="B665" s="167"/>
      <c r="C665" s="167"/>
      <c r="D665" s="167"/>
      <c r="E665" s="167"/>
      <c r="F665" s="167"/>
      <c r="G665" s="167"/>
      <c r="H665" s="167"/>
      <c r="I665" s="167"/>
    </row>
    <row r="666" spans="1:9" ht="15.75" customHeight="1" x14ac:dyDescent="0.2">
      <c r="A666" s="167"/>
      <c r="B666" s="167"/>
      <c r="C666" s="167"/>
      <c r="D666" s="167"/>
      <c r="E666" s="167"/>
      <c r="F666" s="167"/>
      <c r="G666" s="167"/>
      <c r="H666" s="167"/>
      <c r="I666" s="167"/>
    </row>
    <row r="667" spans="1:9" ht="15.75" customHeight="1" x14ac:dyDescent="0.2">
      <c r="A667" s="167"/>
      <c r="B667" s="167"/>
      <c r="C667" s="167"/>
      <c r="D667" s="167"/>
      <c r="E667" s="167"/>
      <c r="F667" s="167"/>
      <c r="G667" s="167"/>
      <c r="H667" s="167"/>
      <c r="I667" s="167"/>
    </row>
    <row r="668" spans="1:9" ht="15.75" customHeight="1" x14ac:dyDescent="0.2">
      <c r="A668" s="167"/>
      <c r="B668" s="167"/>
      <c r="C668" s="167"/>
      <c r="D668" s="167"/>
      <c r="E668" s="167"/>
      <c r="F668" s="167"/>
      <c r="G668" s="167"/>
      <c r="H668" s="167"/>
      <c r="I668" s="167"/>
    </row>
    <row r="669" spans="1:9" ht="15.75" customHeight="1" x14ac:dyDescent="0.2">
      <c r="A669" s="167"/>
      <c r="B669" s="167"/>
      <c r="C669" s="167"/>
      <c r="D669" s="167"/>
      <c r="E669" s="167"/>
      <c r="F669" s="167"/>
      <c r="G669" s="167"/>
      <c r="H669" s="167"/>
      <c r="I669" s="167"/>
    </row>
    <row r="670" spans="1:9" ht="15.75" customHeight="1" x14ac:dyDescent="0.2">
      <c r="A670" s="167"/>
      <c r="B670" s="167"/>
      <c r="C670" s="167"/>
      <c r="D670" s="167"/>
      <c r="E670" s="167"/>
      <c r="F670" s="167"/>
      <c r="G670" s="167"/>
      <c r="H670" s="167"/>
      <c r="I670" s="167"/>
    </row>
    <row r="671" spans="1:9" ht="15.75" customHeight="1" x14ac:dyDescent="0.2">
      <c r="A671" s="167"/>
      <c r="B671" s="167"/>
      <c r="C671" s="167"/>
      <c r="D671" s="167"/>
      <c r="E671" s="167"/>
      <c r="F671" s="167"/>
      <c r="G671" s="167"/>
      <c r="H671" s="167"/>
      <c r="I671" s="167"/>
    </row>
    <row r="672" spans="1:9" ht="15.75" customHeight="1" x14ac:dyDescent="0.2">
      <c r="A672" s="167"/>
      <c r="B672" s="167"/>
      <c r="C672" s="167"/>
      <c r="D672" s="167"/>
      <c r="E672" s="167"/>
      <c r="F672" s="167"/>
      <c r="G672" s="167"/>
      <c r="H672" s="167"/>
      <c r="I672" s="167"/>
    </row>
    <row r="673" spans="1:9" ht="15.75" customHeight="1" x14ac:dyDescent="0.2">
      <c r="A673" s="167"/>
      <c r="B673" s="167"/>
      <c r="C673" s="167"/>
      <c r="D673" s="167"/>
      <c r="E673" s="167"/>
      <c r="F673" s="167"/>
      <c r="G673" s="167"/>
      <c r="H673" s="167"/>
      <c r="I673" s="167"/>
    </row>
    <row r="674" spans="1:9" ht="15.75" customHeight="1" x14ac:dyDescent="0.2">
      <c r="A674" s="167"/>
      <c r="B674" s="167"/>
      <c r="C674" s="167"/>
      <c r="D674" s="167"/>
      <c r="E674" s="167"/>
      <c r="F674" s="167"/>
      <c r="G674" s="167"/>
      <c r="H674" s="167"/>
      <c r="I674" s="167"/>
    </row>
    <row r="675" spans="1:9" ht="15.75" customHeight="1" x14ac:dyDescent="0.2">
      <c r="A675" s="167"/>
      <c r="B675" s="167"/>
      <c r="C675" s="167"/>
      <c r="D675" s="167"/>
      <c r="E675" s="167"/>
      <c r="F675" s="167"/>
      <c r="G675" s="167"/>
      <c r="H675" s="167"/>
      <c r="I675" s="167"/>
    </row>
    <row r="676" spans="1:9" ht="15.75" customHeight="1" x14ac:dyDescent="0.2">
      <c r="A676" s="167"/>
      <c r="B676" s="167"/>
      <c r="C676" s="167"/>
      <c r="D676" s="167"/>
      <c r="E676" s="167"/>
      <c r="F676" s="167"/>
      <c r="G676" s="167"/>
      <c r="H676" s="167"/>
      <c r="I676" s="167"/>
    </row>
    <row r="677" spans="1:9" ht="15.75" customHeight="1" x14ac:dyDescent="0.2">
      <c r="A677" s="167"/>
      <c r="B677" s="167"/>
      <c r="C677" s="167"/>
      <c r="D677" s="167"/>
      <c r="E677" s="167"/>
      <c r="F677" s="167"/>
      <c r="G677" s="167"/>
      <c r="H677" s="167"/>
      <c r="I677" s="167"/>
    </row>
    <row r="678" spans="1:9" ht="15.75" customHeight="1" x14ac:dyDescent="0.2">
      <c r="A678" s="167"/>
      <c r="B678" s="167"/>
      <c r="C678" s="167"/>
      <c r="D678" s="167"/>
      <c r="E678" s="167"/>
      <c r="F678" s="167"/>
      <c r="G678" s="167"/>
      <c r="H678" s="167"/>
      <c r="I678" s="167"/>
    </row>
    <row r="679" spans="1:9" ht="15.75" customHeight="1" x14ac:dyDescent="0.2">
      <c r="A679" s="167"/>
      <c r="B679" s="167"/>
      <c r="C679" s="167"/>
      <c r="D679" s="167"/>
      <c r="E679" s="167"/>
      <c r="F679" s="167"/>
      <c r="G679" s="167"/>
      <c r="H679" s="167"/>
      <c r="I679" s="167"/>
    </row>
    <row r="680" spans="1:9" ht="15.75" customHeight="1" x14ac:dyDescent="0.2">
      <c r="A680" s="167"/>
      <c r="B680" s="167"/>
      <c r="C680" s="167"/>
      <c r="D680" s="167"/>
      <c r="E680" s="167"/>
      <c r="F680" s="167"/>
      <c r="G680" s="167"/>
      <c r="H680" s="167"/>
      <c r="I680" s="167"/>
    </row>
    <row r="681" spans="1:9" ht="15.75" customHeight="1" x14ac:dyDescent="0.2">
      <c r="A681" s="167"/>
      <c r="B681" s="167"/>
      <c r="C681" s="167"/>
      <c r="D681" s="167"/>
      <c r="E681" s="167"/>
      <c r="F681" s="167"/>
      <c r="G681" s="167"/>
      <c r="H681" s="167"/>
      <c r="I681" s="167"/>
    </row>
    <row r="682" spans="1:9" ht="15.75" customHeight="1" x14ac:dyDescent="0.2">
      <c r="A682" s="167"/>
      <c r="B682" s="167"/>
      <c r="C682" s="167"/>
      <c r="D682" s="167"/>
      <c r="E682" s="167"/>
      <c r="F682" s="167"/>
      <c r="G682" s="167"/>
      <c r="H682" s="167"/>
      <c r="I682" s="167"/>
    </row>
    <row r="683" spans="1:9" ht="15.75" customHeight="1" x14ac:dyDescent="0.2">
      <c r="A683" s="167"/>
      <c r="B683" s="167"/>
      <c r="C683" s="167"/>
      <c r="D683" s="167"/>
      <c r="E683" s="167"/>
      <c r="F683" s="167"/>
      <c r="G683" s="167"/>
      <c r="H683" s="167"/>
      <c r="I683" s="167"/>
    </row>
    <row r="684" spans="1:9" ht="15.75" customHeight="1" x14ac:dyDescent="0.2">
      <c r="A684" s="167"/>
      <c r="B684" s="167"/>
      <c r="C684" s="167"/>
      <c r="D684" s="167"/>
      <c r="E684" s="167"/>
      <c r="F684" s="167"/>
      <c r="G684" s="167"/>
      <c r="H684" s="167"/>
      <c r="I684" s="167"/>
    </row>
    <row r="685" spans="1:9" ht="15.75" customHeight="1" x14ac:dyDescent="0.2">
      <c r="A685" s="167"/>
      <c r="B685" s="167"/>
      <c r="C685" s="167"/>
      <c r="D685" s="167"/>
      <c r="E685" s="167"/>
      <c r="F685" s="167"/>
      <c r="G685" s="167"/>
      <c r="H685" s="167"/>
      <c r="I685" s="167"/>
    </row>
    <row r="686" spans="1:9" ht="15.75" customHeight="1" x14ac:dyDescent="0.2">
      <c r="A686" s="167"/>
      <c r="B686" s="167"/>
      <c r="C686" s="167"/>
      <c r="D686" s="167"/>
      <c r="E686" s="167"/>
      <c r="F686" s="167"/>
      <c r="G686" s="167"/>
      <c r="H686" s="167"/>
      <c r="I686" s="167"/>
    </row>
    <row r="687" spans="1:9" ht="15.75" customHeight="1" x14ac:dyDescent="0.2">
      <c r="A687" s="167"/>
      <c r="B687" s="167"/>
      <c r="C687" s="167"/>
      <c r="D687" s="167"/>
      <c r="E687" s="167"/>
      <c r="F687" s="167"/>
      <c r="G687" s="167"/>
      <c r="H687" s="167"/>
      <c r="I687" s="167"/>
    </row>
    <row r="688" spans="1:9" ht="15.75" customHeight="1" x14ac:dyDescent="0.2">
      <c r="A688" s="167"/>
      <c r="B688" s="167"/>
      <c r="C688" s="167"/>
      <c r="D688" s="167"/>
      <c r="E688" s="167"/>
      <c r="F688" s="167"/>
      <c r="G688" s="167"/>
      <c r="H688" s="167"/>
      <c r="I688" s="167"/>
    </row>
    <row r="689" spans="1:9" ht="15.75" customHeight="1" x14ac:dyDescent="0.2">
      <c r="A689" s="167"/>
      <c r="B689" s="167"/>
      <c r="C689" s="167"/>
      <c r="D689" s="167"/>
      <c r="E689" s="167"/>
      <c r="F689" s="167"/>
      <c r="G689" s="167"/>
      <c r="H689" s="167"/>
      <c r="I689" s="167"/>
    </row>
    <row r="690" spans="1:9" ht="15.75" customHeight="1" x14ac:dyDescent="0.2">
      <c r="A690" s="167"/>
      <c r="B690" s="167"/>
      <c r="C690" s="167"/>
      <c r="D690" s="167"/>
      <c r="E690" s="167"/>
      <c r="F690" s="167"/>
      <c r="G690" s="167"/>
      <c r="H690" s="167"/>
      <c r="I690" s="167"/>
    </row>
    <row r="691" spans="1:9" ht="15.75" customHeight="1" x14ac:dyDescent="0.2">
      <c r="A691" s="167"/>
      <c r="B691" s="167"/>
      <c r="C691" s="167"/>
      <c r="D691" s="167"/>
      <c r="E691" s="167"/>
      <c r="F691" s="167"/>
      <c r="G691" s="167"/>
      <c r="H691" s="167"/>
      <c r="I691" s="167"/>
    </row>
    <row r="692" spans="1:9" ht="15.75" customHeight="1" x14ac:dyDescent="0.2">
      <c r="A692" s="167"/>
      <c r="B692" s="167"/>
      <c r="C692" s="167"/>
      <c r="D692" s="167"/>
      <c r="E692" s="167"/>
      <c r="F692" s="167"/>
      <c r="G692" s="167"/>
      <c r="H692" s="167"/>
      <c r="I692" s="167"/>
    </row>
    <row r="693" spans="1:9" ht="15.75" customHeight="1" x14ac:dyDescent="0.2">
      <c r="A693" s="167"/>
      <c r="B693" s="167"/>
      <c r="C693" s="167"/>
      <c r="D693" s="167"/>
      <c r="E693" s="167"/>
      <c r="F693" s="167"/>
      <c r="G693" s="167"/>
      <c r="H693" s="167"/>
      <c r="I693" s="167"/>
    </row>
    <row r="694" spans="1:9" ht="15.75" customHeight="1" x14ac:dyDescent="0.2">
      <c r="A694" s="167"/>
      <c r="B694" s="167"/>
      <c r="C694" s="167"/>
      <c r="D694" s="167"/>
      <c r="E694" s="167"/>
      <c r="F694" s="167"/>
      <c r="G694" s="167"/>
      <c r="H694" s="167"/>
      <c r="I694" s="167"/>
    </row>
    <row r="695" spans="1:9" ht="15.75" customHeight="1" x14ac:dyDescent="0.2">
      <c r="A695" s="167"/>
      <c r="B695" s="167"/>
      <c r="C695" s="167"/>
      <c r="D695" s="167"/>
      <c r="E695" s="167"/>
      <c r="F695" s="167"/>
      <c r="G695" s="167"/>
      <c r="H695" s="167"/>
      <c r="I695" s="167"/>
    </row>
    <row r="696" spans="1:9" ht="15.75" customHeight="1" x14ac:dyDescent="0.2">
      <c r="A696" s="167"/>
      <c r="B696" s="167"/>
      <c r="C696" s="167"/>
      <c r="D696" s="167"/>
      <c r="E696" s="167"/>
      <c r="F696" s="167"/>
      <c r="G696" s="167"/>
      <c r="H696" s="167"/>
      <c r="I696" s="167"/>
    </row>
    <row r="697" spans="1:9" ht="15.75" customHeight="1" x14ac:dyDescent="0.2">
      <c r="A697" s="167"/>
      <c r="B697" s="167"/>
      <c r="C697" s="167"/>
      <c r="D697" s="167"/>
      <c r="E697" s="167"/>
      <c r="F697" s="167"/>
      <c r="G697" s="167"/>
      <c r="H697" s="167"/>
      <c r="I697" s="167"/>
    </row>
    <row r="698" spans="1:9" ht="15.75" customHeight="1" x14ac:dyDescent="0.2">
      <c r="A698" s="167"/>
      <c r="B698" s="167"/>
      <c r="C698" s="167"/>
      <c r="D698" s="167"/>
      <c r="E698" s="167"/>
      <c r="F698" s="167"/>
      <c r="G698" s="167"/>
      <c r="H698" s="167"/>
      <c r="I698" s="167"/>
    </row>
    <row r="699" spans="1:9" ht="15.75" customHeight="1" x14ac:dyDescent="0.2">
      <c r="A699" s="167"/>
      <c r="B699" s="167"/>
      <c r="C699" s="167"/>
      <c r="D699" s="167"/>
      <c r="E699" s="167"/>
      <c r="F699" s="167"/>
      <c r="G699" s="167"/>
      <c r="H699" s="167"/>
      <c r="I699" s="167"/>
    </row>
    <row r="700" spans="1:9" ht="15.75" customHeight="1" x14ac:dyDescent="0.2">
      <c r="A700" s="167"/>
      <c r="B700" s="167"/>
      <c r="C700" s="167"/>
      <c r="D700" s="167"/>
      <c r="E700" s="167"/>
      <c r="F700" s="167"/>
      <c r="G700" s="167"/>
      <c r="H700" s="167"/>
      <c r="I700" s="167"/>
    </row>
    <row r="701" spans="1:9" ht="15.75" customHeight="1" x14ac:dyDescent="0.2">
      <c r="A701" s="167"/>
      <c r="B701" s="167"/>
      <c r="C701" s="167"/>
      <c r="D701" s="167"/>
      <c r="E701" s="167"/>
      <c r="F701" s="167"/>
      <c r="G701" s="167"/>
      <c r="H701" s="167"/>
      <c r="I701" s="167"/>
    </row>
    <row r="702" spans="1:9" ht="15.75" customHeight="1" x14ac:dyDescent="0.2">
      <c r="A702" s="167"/>
      <c r="B702" s="167"/>
      <c r="C702" s="167"/>
      <c r="D702" s="167"/>
      <c r="E702" s="167"/>
      <c r="F702" s="167"/>
      <c r="G702" s="167"/>
      <c r="H702" s="167"/>
      <c r="I702" s="167"/>
    </row>
    <row r="703" spans="1:9" ht="15.75" customHeight="1" x14ac:dyDescent="0.2">
      <c r="A703" s="167"/>
      <c r="B703" s="167"/>
      <c r="C703" s="167"/>
      <c r="D703" s="167"/>
      <c r="E703" s="167"/>
      <c r="F703" s="167"/>
      <c r="G703" s="167"/>
      <c r="H703" s="167"/>
      <c r="I703" s="167"/>
    </row>
    <row r="704" spans="1:9" ht="15.75" customHeight="1" x14ac:dyDescent="0.2">
      <c r="A704" s="167"/>
      <c r="B704" s="167"/>
      <c r="C704" s="167"/>
      <c r="D704" s="167"/>
      <c r="E704" s="167"/>
      <c r="F704" s="167"/>
      <c r="G704" s="167"/>
      <c r="H704" s="167"/>
      <c r="I704" s="167"/>
    </row>
    <row r="705" spans="1:9" ht="15.75" customHeight="1" x14ac:dyDescent="0.2">
      <c r="A705" s="167"/>
      <c r="B705" s="167"/>
      <c r="C705" s="167"/>
      <c r="D705" s="167"/>
      <c r="E705" s="167"/>
      <c r="F705" s="167"/>
      <c r="G705" s="167"/>
      <c r="H705" s="167"/>
      <c r="I705" s="167"/>
    </row>
    <row r="706" spans="1:9" ht="15.75" customHeight="1" x14ac:dyDescent="0.2">
      <c r="A706" s="167"/>
      <c r="B706" s="167"/>
      <c r="C706" s="167"/>
      <c r="D706" s="167"/>
      <c r="E706" s="167"/>
      <c r="F706" s="167"/>
      <c r="G706" s="167"/>
      <c r="H706" s="167"/>
      <c r="I706" s="167"/>
    </row>
    <row r="707" spans="1:9" ht="15.75" customHeight="1" x14ac:dyDescent="0.2">
      <c r="A707" s="167"/>
      <c r="B707" s="167"/>
      <c r="C707" s="167"/>
      <c r="D707" s="167"/>
      <c r="E707" s="167"/>
      <c r="F707" s="167"/>
      <c r="G707" s="167"/>
      <c r="H707" s="167"/>
      <c r="I707" s="167"/>
    </row>
    <row r="708" spans="1:9" ht="15.75" customHeight="1" x14ac:dyDescent="0.2">
      <c r="A708" s="167"/>
      <c r="B708" s="167"/>
      <c r="C708" s="167"/>
      <c r="D708" s="167"/>
      <c r="E708" s="167"/>
      <c r="F708" s="167"/>
      <c r="G708" s="167"/>
      <c r="H708" s="167"/>
      <c r="I708" s="167"/>
    </row>
    <row r="709" spans="1:9" ht="15.75" customHeight="1" x14ac:dyDescent="0.2">
      <c r="A709" s="167"/>
      <c r="B709" s="167"/>
      <c r="C709" s="167"/>
      <c r="D709" s="167"/>
      <c r="E709" s="167"/>
      <c r="F709" s="167"/>
      <c r="G709" s="167"/>
      <c r="H709" s="167"/>
      <c r="I709" s="167"/>
    </row>
    <row r="710" spans="1:9" ht="15.75" customHeight="1" x14ac:dyDescent="0.2">
      <c r="A710" s="167"/>
      <c r="B710" s="167"/>
      <c r="C710" s="167"/>
      <c r="D710" s="167"/>
      <c r="E710" s="167"/>
      <c r="F710" s="167"/>
      <c r="G710" s="167"/>
      <c r="H710" s="167"/>
      <c r="I710" s="167"/>
    </row>
    <row r="711" spans="1:9" ht="15.75" customHeight="1" x14ac:dyDescent="0.2">
      <c r="A711" s="167"/>
      <c r="B711" s="167"/>
      <c r="C711" s="167"/>
      <c r="D711" s="167"/>
      <c r="E711" s="167"/>
      <c r="F711" s="167"/>
      <c r="G711" s="167"/>
      <c r="H711" s="167"/>
      <c r="I711" s="167"/>
    </row>
    <row r="712" spans="1:9" ht="15.75" customHeight="1" x14ac:dyDescent="0.2">
      <c r="A712" s="167"/>
      <c r="B712" s="167"/>
      <c r="C712" s="167"/>
      <c r="D712" s="167"/>
      <c r="E712" s="167"/>
      <c r="F712" s="167"/>
      <c r="G712" s="167"/>
      <c r="H712" s="167"/>
      <c r="I712" s="167"/>
    </row>
    <row r="713" spans="1:9" ht="15.75" customHeight="1" x14ac:dyDescent="0.2">
      <c r="A713" s="167"/>
      <c r="B713" s="167"/>
      <c r="C713" s="167"/>
      <c r="D713" s="167"/>
      <c r="E713" s="167"/>
      <c r="F713" s="167"/>
      <c r="G713" s="167"/>
      <c r="H713" s="167"/>
      <c r="I713" s="167"/>
    </row>
    <row r="714" spans="1:9" ht="15.75" customHeight="1" x14ac:dyDescent="0.2">
      <c r="A714" s="167"/>
      <c r="B714" s="167"/>
      <c r="C714" s="167"/>
      <c r="D714" s="167"/>
      <c r="E714" s="167"/>
      <c r="F714" s="167"/>
      <c r="G714" s="167"/>
      <c r="H714" s="167"/>
      <c r="I714" s="167"/>
    </row>
    <row r="715" spans="1:9" ht="15.75" customHeight="1" x14ac:dyDescent="0.2">
      <c r="A715" s="167"/>
      <c r="B715" s="167"/>
      <c r="C715" s="167"/>
      <c r="D715" s="167"/>
      <c r="E715" s="167"/>
      <c r="F715" s="167"/>
      <c r="G715" s="167"/>
      <c r="H715" s="167"/>
      <c r="I715" s="167"/>
    </row>
    <row r="716" spans="1:9" ht="15.75" customHeight="1" x14ac:dyDescent="0.2">
      <c r="A716" s="167"/>
      <c r="B716" s="167"/>
      <c r="C716" s="167"/>
      <c r="D716" s="167"/>
      <c r="E716" s="167"/>
      <c r="F716" s="167"/>
      <c r="G716" s="167"/>
      <c r="H716" s="167"/>
      <c r="I716" s="167"/>
    </row>
    <row r="717" spans="1:9" ht="15.75" customHeight="1" x14ac:dyDescent="0.2">
      <c r="A717" s="167"/>
      <c r="B717" s="167"/>
      <c r="C717" s="167"/>
      <c r="D717" s="167"/>
      <c r="E717" s="167"/>
      <c r="F717" s="167"/>
      <c r="G717" s="167"/>
      <c r="H717" s="167"/>
      <c r="I717" s="167"/>
    </row>
    <row r="718" spans="1:9" ht="15.75" customHeight="1" x14ac:dyDescent="0.2">
      <c r="A718" s="167"/>
      <c r="B718" s="167"/>
      <c r="C718" s="167"/>
      <c r="D718" s="167"/>
      <c r="E718" s="167"/>
      <c r="F718" s="167"/>
      <c r="G718" s="167"/>
      <c r="H718" s="167"/>
      <c r="I718" s="167"/>
    </row>
    <row r="719" spans="1:9" ht="15.75" customHeight="1" x14ac:dyDescent="0.2">
      <c r="A719" s="167"/>
      <c r="B719" s="167"/>
      <c r="C719" s="167"/>
      <c r="D719" s="167"/>
      <c r="E719" s="167"/>
      <c r="F719" s="167"/>
      <c r="G719" s="167"/>
      <c r="H719" s="167"/>
      <c r="I719" s="167"/>
    </row>
    <row r="720" spans="1:9" ht="15.75" customHeight="1" x14ac:dyDescent="0.2">
      <c r="A720" s="167"/>
      <c r="B720" s="167"/>
      <c r="C720" s="167"/>
      <c r="D720" s="167"/>
      <c r="E720" s="167"/>
      <c r="F720" s="167"/>
      <c r="G720" s="167"/>
      <c r="H720" s="167"/>
      <c r="I720" s="167"/>
    </row>
    <row r="721" spans="1:9" ht="15.75" customHeight="1" x14ac:dyDescent="0.2">
      <c r="A721" s="167"/>
      <c r="B721" s="167"/>
      <c r="C721" s="167"/>
      <c r="D721" s="167"/>
      <c r="E721" s="167"/>
      <c r="F721" s="167"/>
      <c r="G721" s="167"/>
      <c r="H721" s="167"/>
      <c r="I721" s="167"/>
    </row>
    <row r="722" spans="1:9" ht="15.75" customHeight="1" x14ac:dyDescent="0.2">
      <c r="A722" s="167"/>
      <c r="B722" s="167"/>
      <c r="C722" s="167"/>
      <c r="D722" s="167"/>
      <c r="E722" s="167"/>
      <c r="F722" s="167"/>
      <c r="G722" s="167"/>
      <c r="H722" s="167"/>
      <c r="I722" s="167"/>
    </row>
    <row r="723" spans="1:9" ht="15.75" customHeight="1" x14ac:dyDescent="0.2">
      <c r="A723" s="167"/>
      <c r="B723" s="167"/>
      <c r="C723" s="167"/>
      <c r="D723" s="167"/>
      <c r="E723" s="167"/>
      <c r="F723" s="167"/>
      <c r="G723" s="167"/>
      <c r="H723" s="167"/>
      <c r="I723" s="167"/>
    </row>
    <row r="724" spans="1:9" ht="15.75" customHeight="1" x14ac:dyDescent="0.2">
      <c r="A724" s="167"/>
      <c r="B724" s="167"/>
      <c r="C724" s="167"/>
      <c r="D724" s="167"/>
      <c r="E724" s="167"/>
      <c r="F724" s="167"/>
      <c r="G724" s="167"/>
      <c r="H724" s="167"/>
      <c r="I724" s="167"/>
    </row>
    <row r="725" spans="1:9" ht="15.75" customHeight="1" x14ac:dyDescent="0.2">
      <c r="A725" s="167"/>
      <c r="B725" s="167"/>
      <c r="C725" s="167"/>
      <c r="D725" s="167"/>
      <c r="E725" s="167"/>
      <c r="F725" s="167"/>
      <c r="G725" s="167"/>
      <c r="H725" s="167"/>
      <c r="I725" s="167"/>
    </row>
    <row r="726" spans="1:9" ht="15.75" customHeight="1" x14ac:dyDescent="0.2">
      <c r="A726" s="167"/>
      <c r="B726" s="167"/>
      <c r="C726" s="167"/>
      <c r="D726" s="167"/>
      <c r="E726" s="167"/>
      <c r="F726" s="167"/>
      <c r="G726" s="167"/>
      <c r="H726" s="167"/>
      <c r="I726" s="167"/>
    </row>
    <row r="727" spans="1:9" ht="15.75" customHeight="1" x14ac:dyDescent="0.2">
      <c r="A727" s="167"/>
      <c r="B727" s="167"/>
      <c r="C727" s="167"/>
      <c r="D727" s="167"/>
      <c r="E727" s="167"/>
      <c r="F727" s="167"/>
      <c r="G727" s="167"/>
      <c r="H727" s="167"/>
      <c r="I727" s="167"/>
    </row>
    <row r="728" spans="1:9" ht="15.75" customHeight="1" x14ac:dyDescent="0.2">
      <c r="A728" s="167"/>
      <c r="B728" s="167"/>
      <c r="C728" s="167"/>
      <c r="D728" s="167"/>
      <c r="E728" s="167"/>
      <c r="F728" s="167"/>
      <c r="G728" s="167"/>
      <c r="H728" s="167"/>
      <c r="I728" s="167"/>
    </row>
    <row r="729" spans="1:9" ht="15.75" customHeight="1" x14ac:dyDescent="0.2">
      <c r="A729" s="167"/>
      <c r="B729" s="167"/>
      <c r="C729" s="167"/>
      <c r="D729" s="167"/>
      <c r="E729" s="167"/>
      <c r="F729" s="167"/>
      <c r="G729" s="167"/>
      <c r="H729" s="167"/>
      <c r="I729" s="167"/>
    </row>
    <row r="730" spans="1:9" ht="15.75" customHeight="1" x14ac:dyDescent="0.2">
      <c r="A730" s="167"/>
      <c r="B730" s="167"/>
      <c r="C730" s="167"/>
      <c r="D730" s="167"/>
      <c r="E730" s="167"/>
      <c r="F730" s="167"/>
      <c r="G730" s="167"/>
      <c r="H730" s="167"/>
      <c r="I730" s="167"/>
    </row>
    <row r="731" spans="1:9" ht="15.75" customHeight="1" x14ac:dyDescent="0.2">
      <c r="A731" s="167"/>
      <c r="B731" s="167"/>
      <c r="C731" s="167"/>
      <c r="D731" s="167"/>
      <c r="E731" s="167"/>
      <c r="F731" s="167"/>
      <c r="G731" s="167"/>
      <c r="H731" s="167"/>
      <c r="I731" s="167"/>
    </row>
    <row r="732" spans="1:9" ht="15.75" customHeight="1" x14ac:dyDescent="0.2">
      <c r="A732" s="167"/>
      <c r="B732" s="167"/>
      <c r="C732" s="167"/>
      <c r="D732" s="167"/>
      <c r="E732" s="167"/>
      <c r="F732" s="167"/>
      <c r="G732" s="167"/>
      <c r="H732" s="167"/>
      <c r="I732" s="167"/>
    </row>
    <row r="733" spans="1:9" ht="15.75" customHeight="1" x14ac:dyDescent="0.2">
      <c r="A733" s="167"/>
      <c r="B733" s="167"/>
      <c r="C733" s="167"/>
      <c r="D733" s="167"/>
      <c r="E733" s="167"/>
      <c r="F733" s="167"/>
      <c r="G733" s="167"/>
      <c r="H733" s="167"/>
      <c r="I733" s="167"/>
    </row>
    <row r="734" spans="1:9" ht="15.75" customHeight="1" x14ac:dyDescent="0.2">
      <c r="A734" s="167"/>
      <c r="B734" s="167"/>
      <c r="C734" s="167"/>
      <c r="D734" s="167"/>
      <c r="E734" s="167"/>
      <c r="F734" s="167"/>
      <c r="G734" s="167"/>
      <c r="H734" s="167"/>
      <c r="I734" s="167"/>
    </row>
    <row r="735" spans="1:9" ht="15.75" customHeight="1" x14ac:dyDescent="0.2">
      <c r="A735" s="167"/>
      <c r="B735" s="167"/>
      <c r="C735" s="167"/>
      <c r="D735" s="167"/>
      <c r="E735" s="167"/>
      <c r="F735" s="167"/>
      <c r="G735" s="167"/>
      <c r="H735" s="167"/>
      <c r="I735" s="167"/>
    </row>
    <row r="736" spans="1:9" ht="15.75" customHeight="1" x14ac:dyDescent="0.2">
      <c r="A736" s="167"/>
      <c r="B736" s="167"/>
      <c r="C736" s="167"/>
      <c r="D736" s="167"/>
      <c r="E736" s="167"/>
      <c r="F736" s="167"/>
      <c r="G736" s="167"/>
      <c r="H736" s="167"/>
      <c r="I736" s="167"/>
    </row>
    <row r="737" spans="1:9" ht="15.75" customHeight="1" x14ac:dyDescent="0.2">
      <c r="A737" s="167"/>
      <c r="B737" s="167"/>
      <c r="C737" s="167"/>
      <c r="D737" s="167"/>
      <c r="E737" s="167"/>
      <c r="F737" s="167"/>
      <c r="G737" s="167"/>
      <c r="H737" s="167"/>
      <c r="I737" s="167"/>
    </row>
    <row r="738" spans="1:9" ht="15.75" customHeight="1" x14ac:dyDescent="0.2">
      <c r="A738" s="167"/>
      <c r="B738" s="167"/>
      <c r="C738" s="167"/>
      <c r="D738" s="167"/>
      <c r="E738" s="167"/>
      <c r="F738" s="167"/>
      <c r="G738" s="167"/>
      <c r="H738" s="167"/>
      <c r="I738" s="167"/>
    </row>
    <row r="739" spans="1:9" ht="15.75" customHeight="1" x14ac:dyDescent="0.2">
      <c r="A739" s="167"/>
      <c r="B739" s="167"/>
      <c r="C739" s="167"/>
      <c r="D739" s="167"/>
      <c r="E739" s="167"/>
      <c r="F739" s="167"/>
      <c r="G739" s="167"/>
      <c r="H739" s="167"/>
      <c r="I739" s="167"/>
    </row>
    <row r="740" spans="1:9" ht="15.75" customHeight="1" x14ac:dyDescent="0.2">
      <c r="A740" s="167"/>
      <c r="B740" s="167"/>
      <c r="C740" s="167"/>
      <c r="D740" s="167"/>
      <c r="E740" s="167"/>
      <c r="F740" s="167"/>
      <c r="G740" s="167"/>
      <c r="H740" s="167"/>
      <c r="I740" s="167"/>
    </row>
    <row r="741" spans="1:9" ht="15.75" customHeight="1" x14ac:dyDescent="0.2">
      <c r="A741" s="167"/>
      <c r="B741" s="167"/>
      <c r="C741" s="167"/>
      <c r="D741" s="167"/>
      <c r="E741" s="167"/>
      <c r="F741" s="167"/>
      <c r="G741" s="167"/>
      <c r="H741" s="167"/>
      <c r="I741" s="167"/>
    </row>
    <row r="742" spans="1:9" ht="15.75" customHeight="1" x14ac:dyDescent="0.2">
      <c r="A742" s="167"/>
      <c r="B742" s="167"/>
      <c r="C742" s="167"/>
      <c r="D742" s="167"/>
      <c r="E742" s="167"/>
      <c r="F742" s="167"/>
      <c r="G742" s="167"/>
      <c r="H742" s="167"/>
      <c r="I742" s="167"/>
    </row>
    <row r="743" spans="1:9" ht="15.75" customHeight="1" x14ac:dyDescent="0.2">
      <c r="A743" s="167"/>
      <c r="B743" s="167"/>
      <c r="C743" s="167"/>
      <c r="D743" s="167"/>
      <c r="E743" s="167"/>
      <c r="F743" s="167"/>
      <c r="G743" s="167"/>
      <c r="H743" s="167"/>
      <c r="I743" s="167"/>
    </row>
    <row r="744" spans="1:9" ht="15.75" customHeight="1" x14ac:dyDescent="0.2">
      <c r="A744" s="167"/>
      <c r="B744" s="167"/>
      <c r="C744" s="167"/>
      <c r="D744" s="167"/>
      <c r="E744" s="167"/>
      <c r="F744" s="167"/>
      <c r="G744" s="167"/>
      <c r="H744" s="167"/>
      <c r="I744" s="167"/>
    </row>
    <row r="745" spans="1:9" ht="15.75" customHeight="1" x14ac:dyDescent="0.2">
      <c r="A745" s="167"/>
      <c r="B745" s="167"/>
      <c r="C745" s="167"/>
      <c r="D745" s="167"/>
      <c r="E745" s="167"/>
      <c r="F745" s="167"/>
      <c r="G745" s="167"/>
      <c r="H745" s="167"/>
      <c r="I745" s="167"/>
    </row>
    <row r="746" spans="1:9" ht="15.75" customHeight="1" x14ac:dyDescent="0.2">
      <c r="A746" s="167"/>
      <c r="B746" s="167"/>
      <c r="C746" s="167"/>
      <c r="D746" s="167"/>
      <c r="E746" s="167"/>
      <c r="F746" s="167"/>
      <c r="G746" s="167"/>
      <c r="H746" s="167"/>
      <c r="I746" s="167"/>
    </row>
    <row r="747" spans="1:9" ht="15.75" customHeight="1" x14ac:dyDescent="0.2">
      <c r="A747" s="167"/>
      <c r="B747" s="167"/>
      <c r="C747" s="167"/>
      <c r="D747" s="167"/>
      <c r="E747" s="167"/>
      <c r="F747" s="167"/>
      <c r="G747" s="167"/>
      <c r="H747" s="167"/>
      <c r="I747" s="167"/>
    </row>
    <row r="748" spans="1:9" ht="15.75" customHeight="1" x14ac:dyDescent="0.2">
      <c r="A748" s="167"/>
      <c r="B748" s="167"/>
      <c r="C748" s="167"/>
      <c r="D748" s="167"/>
      <c r="E748" s="167"/>
      <c r="F748" s="167"/>
      <c r="G748" s="167"/>
      <c r="H748" s="167"/>
      <c r="I748" s="167"/>
    </row>
    <row r="749" spans="1:9" ht="15.75" customHeight="1" x14ac:dyDescent="0.2">
      <c r="A749" s="167"/>
      <c r="B749" s="167"/>
      <c r="C749" s="167"/>
      <c r="D749" s="167"/>
      <c r="E749" s="167"/>
      <c r="F749" s="167"/>
      <c r="G749" s="167"/>
      <c r="H749" s="167"/>
      <c r="I749" s="167"/>
    </row>
    <row r="750" spans="1:9" ht="15.75" customHeight="1" x14ac:dyDescent="0.2">
      <c r="A750" s="167"/>
      <c r="B750" s="167"/>
      <c r="C750" s="167"/>
      <c r="D750" s="167"/>
      <c r="E750" s="167"/>
      <c r="F750" s="167"/>
      <c r="G750" s="167"/>
      <c r="H750" s="167"/>
      <c r="I750" s="167"/>
    </row>
    <row r="751" spans="1:9" ht="15.75" customHeight="1" x14ac:dyDescent="0.2">
      <c r="A751" s="167"/>
      <c r="B751" s="167"/>
      <c r="C751" s="167"/>
      <c r="D751" s="167"/>
      <c r="E751" s="167"/>
      <c r="F751" s="167"/>
      <c r="G751" s="167"/>
      <c r="H751" s="167"/>
      <c r="I751" s="167"/>
    </row>
    <row r="752" spans="1:9" ht="15.75" customHeight="1" x14ac:dyDescent="0.2">
      <c r="A752" s="167"/>
      <c r="B752" s="167"/>
      <c r="C752" s="167"/>
      <c r="D752" s="167"/>
      <c r="E752" s="167"/>
      <c r="F752" s="167"/>
      <c r="G752" s="167"/>
      <c r="H752" s="167"/>
      <c r="I752" s="167"/>
    </row>
    <row r="753" spans="1:9" ht="15.75" customHeight="1" x14ac:dyDescent="0.2">
      <c r="A753" s="167"/>
      <c r="B753" s="167"/>
      <c r="C753" s="167"/>
      <c r="D753" s="167"/>
      <c r="E753" s="167"/>
      <c r="F753" s="167"/>
      <c r="G753" s="167"/>
      <c r="H753" s="167"/>
      <c r="I753" s="167"/>
    </row>
    <row r="754" spans="1:9" ht="15.75" customHeight="1" x14ac:dyDescent="0.2">
      <c r="A754" s="167"/>
      <c r="B754" s="167"/>
      <c r="C754" s="167"/>
      <c r="D754" s="167"/>
      <c r="E754" s="167"/>
      <c r="F754" s="167"/>
      <c r="G754" s="167"/>
      <c r="H754" s="167"/>
      <c r="I754" s="167"/>
    </row>
    <row r="755" spans="1:9" ht="15.75" customHeight="1" x14ac:dyDescent="0.2">
      <c r="A755" s="167"/>
      <c r="B755" s="167"/>
      <c r="C755" s="167"/>
      <c r="D755" s="167"/>
      <c r="E755" s="167"/>
      <c r="F755" s="167"/>
      <c r="G755" s="167"/>
      <c r="H755" s="167"/>
      <c r="I755" s="167"/>
    </row>
    <row r="756" spans="1:9" ht="15.75" customHeight="1" x14ac:dyDescent="0.2">
      <c r="A756" s="167"/>
      <c r="B756" s="167"/>
      <c r="C756" s="167"/>
      <c r="D756" s="167"/>
      <c r="E756" s="167"/>
      <c r="F756" s="167"/>
      <c r="G756" s="167"/>
      <c r="H756" s="167"/>
      <c r="I756" s="167"/>
    </row>
    <row r="757" spans="1:9" ht="15.75" customHeight="1" x14ac:dyDescent="0.2">
      <c r="A757" s="167"/>
      <c r="B757" s="167"/>
      <c r="C757" s="167"/>
      <c r="D757" s="167"/>
      <c r="E757" s="167"/>
      <c r="F757" s="167"/>
      <c r="G757" s="167"/>
      <c r="H757" s="167"/>
      <c r="I757" s="167"/>
    </row>
    <row r="758" spans="1:9" ht="15.75" customHeight="1" x14ac:dyDescent="0.2">
      <c r="A758" s="167"/>
      <c r="B758" s="167"/>
      <c r="C758" s="167"/>
      <c r="D758" s="167"/>
      <c r="E758" s="167"/>
      <c r="F758" s="167"/>
      <c r="G758" s="167"/>
      <c r="H758" s="167"/>
      <c r="I758" s="167"/>
    </row>
    <row r="759" spans="1:9" ht="15.75" customHeight="1" x14ac:dyDescent="0.2">
      <c r="A759" s="167"/>
      <c r="B759" s="167"/>
      <c r="C759" s="167"/>
      <c r="D759" s="167"/>
      <c r="E759" s="167"/>
      <c r="F759" s="167"/>
      <c r="G759" s="167"/>
      <c r="H759" s="167"/>
      <c r="I759" s="167"/>
    </row>
    <row r="760" spans="1:9" ht="15.75" customHeight="1" x14ac:dyDescent="0.2">
      <c r="A760" s="167"/>
      <c r="B760" s="167"/>
      <c r="C760" s="167"/>
      <c r="D760" s="167"/>
      <c r="E760" s="167"/>
      <c r="F760" s="167"/>
      <c r="G760" s="167"/>
      <c r="H760" s="167"/>
      <c r="I760" s="167"/>
    </row>
    <row r="761" spans="1:9" ht="15.75" customHeight="1" x14ac:dyDescent="0.2">
      <c r="A761" s="167"/>
      <c r="B761" s="167"/>
      <c r="C761" s="167"/>
      <c r="D761" s="167"/>
      <c r="E761" s="167"/>
      <c r="F761" s="167"/>
      <c r="G761" s="167"/>
      <c r="H761" s="167"/>
      <c r="I761" s="167"/>
    </row>
    <row r="762" spans="1:9" ht="15.75" customHeight="1" x14ac:dyDescent="0.2">
      <c r="A762" s="167"/>
      <c r="B762" s="167"/>
      <c r="C762" s="167"/>
      <c r="D762" s="167"/>
      <c r="E762" s="167"/>
      <c r="F762" s="167"/>
      <c r="G762" s="167"/>
      <c r="H762" s="167"/>
      <c r="I762" s="167"/>
    </row>
    <row r="763" spans="1:9" ht="15.75" customHeight="1" x14ac:dyDescent="0.2">
      <c r="A763" s="167"/>
      <c r="B763" s="167"/>
      <c r="C763" s="167"/>
      <c r="D763" s="167"/>
      <c r="E763" s="167"/>
      <c r="F763" s="167"/>
      <c r="G763" s="167"/>
      <c r="H763" s="167"/>
      <c r="I763" s="167"/>
    </row>
    <row r="764" spans="1:9" ht="15.75" customHeight="1" x14ac:dyDescent="0.2">
      <c r="A764" s="167"/>
      <c r="B764" s="167"/>
      <c r="C764" s="167"/>
      <c r="D764" s="167"/>
      <c r="E764" s="167"/>
      <c r="F764" s="167"/>
      <c r="G764" s="167"/>
      <c r="H764" s="167"/>
      <c r="I764" s="167"/>
    </row>
    <row r="765" spans="1:9" ht="15.75" customHeight="1" x14ac:dyDescent="0.2">
      <c r="A765" s="167"/>
      <c r="B765" s="167"/>
      <c r="C765" s="167"/>
      <c r="D765" s="167"/>
      <c r="E765" s="167"/>
      <c r="F765" s="167"/>
      <c r="G765" s="167"/>
      <c r="H765" s="167"/>
      <c r="I765" s="167"/>
    </row>
    <row r="766" spans="1:9" ht="15.75" customHeight="1" x14ac:dyDescent="0.2">
      <c r="A766" s="167"/>
      <c r="B766" s="167"/>
      <c r="C766" s="167"/>
      <c r="D766" s="167"/>
      <c r="E766" s="167"/>
      <c r="F766" s="167"/>
      <c r="G766" s="167"/>
      <c r="H766" s="167"/>
      <c r="I766" s="167"/>
    </row>
    <row r="767" spans="1:9" ht="15.75" customHeight="1" x14ac:dyDescent="0.2">
      <c r="A767" s="167"/>
      <c r="B767" s="167"/>
      <c r="C767" s="167"/>
      <c r="D767" s="167"/>
      <c r="E767" s="167"/>
      <c r="F767" s="167"/>
      <c r="G767" s="167"/>
      <c r="H767" s="167"/>
      <c r="I767" s="167"/>
    </row>
    <row r="768" spans="1:9" ht="15.75" customHeight="1" x14ac:dyDescent="0.2">
      <c r="A768" s="167"/>
      <c r="B768" s="167"/>
      <c r="C768" s="167"/>
      <c r="D768" s="167"/>
      <c r="E768" s="167"/>
      <c r="F768" s="167"/>
      <c r="G768" s="167"/>
      <c r="H768" s="167"/>
      <c r="I768" s="167"/>
    </row>
    <row r="769" spans="1:9" ht="15.75" customHeight="1" x14ac:dyDescent="0.2">
      <c r="A769" s="167"/>
      <c r="B769" s="167"/>
      <c r="C769" s="167"/>
      <c r="D769" s="167"/>
      <c r="E769" s="167"/>
      <c r="F769" s="167"/>
      <c r="G769" s="167"/>
      <c r="H769" s="167"/>
      <c r="I769" s="167"/>
    </row>
    <row r="770" spans="1:9" ht="15.75" customHeight="1" x14ac:dyDescent="0.2">
      <c r="A770" s="167"/>
      <c r="B770" s="167"/>
      <c r="C770" s="167"/>
      <c r="D770" s="167"/>
      <c r="E770" s="167"/>
      <c r="F770" s="167"/>
      <c r="G770" s="167"/>
      <c r="H770" s="167"/>
      <c r="I770" s="167"/>
    </row>
    <row r="771" spans="1:9" ht="15.75" customHeight="1" x14ac:dyDescent="0.2">
      <c r="A771" s="167"/>
      <c r="B771" s="167"/>
      <c r="C771" s="167"/>
      <c r="D771" s="167"/>
      <c r="E771" s="167"/>
      <c r="F771" s="167"/>
      <c r="G771" s="167"/>
      <c r="H771" s="167"/>
      <c r="I771" s="167"/>
    </row>
    <row r="772" spans="1:9" ht="15.75" customHeight="1" x14ac:dyDescent="0.2">
      <c r="A772" s="167"/>
      <c r="B772" s="167"/>
      <c r="C772" s="167"/>
      <c r="D772" s="167"/>
      <c r="E772" s="167"/>
      <c r="F772" s="167"/>
      <c r="G772" s="167"/>
      <c r="H772" s="167"/>
      <c r="I772" s="167"/>
    </row>
    <row r="773" spans="1:9" ht="15.75" customHeight="1" x14ac:dyDescent="0.2">
      <c r="A773" s="167"/>
      <c r="B773" s="167"/>
      <c r="C773" s="167"/>
      <c r="D773" s="167"/>
      <c r="E773" s="167"/>
      <c r="F773" s="167"/>
      <c r="G773" s="167"/>
      <c r="H773" s="167"/>
      <c r="I773" s="167"/>
    </row>
    <row r="774" spans="1:9" ht="15.75" customHeight="1" x14ac:dyDescent="0.2">
      <c r="A774" s="167"/>
      <c r="B774" s="167"/>
      <c r="C774" s="167"/>
      <c r="D774" s="167"/>
      <c r="E774" s="167"/>
      <c r="F774" s="167"/>
      <c r="G774" s="167"/>
      <c r="H774" s="167"/>
      <c r="I774" s="167"/>
    </row>
    <row r="775" spans="1:9" ht="15.75" customHeight="1" x14ac:dyDescent="0.2">
      <c r="A775" s="167"/>
      <c r="B775" s="167"/>
      <c r="C775" s="167"/>
      <c r="D775" s="167"/>
      <c r="E775" s="167"/>
      <c r="F775" s="167"/>
      <c r="G775" s="167"/>
      <c r="H775" s="167"/>
      <c r="I775" s="167"/>
    </row>
    <row r="776" spans="1:9" ht="15.75" customHeight="1" x14ac:dyDescent="0.2">
      <c r="A776" s="167"/>
      <c r="B776" s="167"/>
      <c r="C776" s="167"/>
      <c r="D776" s="167"/>
      <c r="E776" s="167"/>
      <c r="F776" s="167"/>
      <c r="G776" s="167"/>
      <c r="H776" s="167"/>
      <c r="I776" s="167"/>
    </row>
    <row r="777" spans="1:9" ht="15.75" customHeight="1" x14ac:dyDescent="0.2">
      <c r="A777" s="167"/>
      <c r="B777" s="167"/>
      <c r="C777" s="167"/>
      <c r="D777" s="167"/>
      <c r="E777" s="167"/>
      <c r="F777" s="167"/>
      <c r="G777" s="167"/>
      <c r="H777" s="167"/>
      <c r="I777" s="167"/>
    </row>
    <row r="778" spans="1:9" ht="15.75" customHeight="1" x14ac:dyDescent="0.2">
      <c r="A778" s="167"/>
      <c r="B778" s="167"/>
      <c r="C778" s="167"/>
      <c r="D778" s="167"/>
      <c r="E778" s="167"/>
      <c r="F778" s="167"/>
      <c r="G778" s="167"/>
      <c r="H778" s="167"/>
      <c r="I778" s="167"/>
    </row>
    <row r="779" spans="1:9" ht="15.75" customHeight="1" x14ac:dyDescent="0.2">
      <c r="A779" s="167"/>
      <c r="B779" s="167"/>
      <c r="C779" s="167"/>
      <c r="D779" s="167"/>
      <c r="E779" s="167"/>
      <c r="F779" s="167"/>
      <c r="G779" s="167"/>
      <c r="H779" s="167"/>
      <c r="I779" s="167"/>
    </row>
    <row r="780" spans="1:9" ht="15.75" customHeight="1" x14ac:dyDescent="0.2">
      <c r="A780" s="167"/>
      <c r="B780" s="167"/>
      <c r="C780" s="167"/>
      <c r="D780" s="167"/>
      <c r="E780" s="167"/>
      <c r="F780" s="167"/>
      <c r="G780" s="167"/>
      <c r="H780" s="167"/>
      <c r="I780" s="167"/>
    </row>
    <row r="781" spans="1:9" ht="15.75" customHeight="1" x14ac:dyDescent="0.2">
      <c r="A781" s="167"/>
      <c r="B781" s="167"/>
      <c r="C781" s="167"/>
      <c r="D781" s="167"/>
      <c r="E781" s="167"/>
      <c r="F781" s="167"/>
      <c r="G781" s="167"/>
      <c r="H781" s="167"/>
      <c r="I781" s="167"/>
    </row>
    <row r="782" spans="1:9" ht="15.75" customHeight="1" x14ac:dyDescent="0.2">
      <c r="A782" s="167"/>
      <c r="B782" s="167"/>
      <c r="C782" s="167"/>
      <c r="D782" s="167"/>
      <c r="E782" s="167"/>
      <c r="F782" s="167"/>
      <c r="G782" s="167"/>
      <c r="H782" s="167"/>
      <c r="I782" s="167"/>
    </row>
    <row r="783" spans="1:9" ht="15.75" customHeight="1" x14ac:dyDescent="0.2">
      <c r="A783" s="167"/>
      <c r="B783" s="167"/>
      <c r="C783" s="167"/>
      <c r="D783" s="167"/>
      <c r="E783" s="167"/>
      <c r="F783" s="167"/>
      <c r="G783" s="167"/>
      <c r="H783" s="167"/>
      <c r="I783" s="167"/>
    </row>
    <row r="784" spans="1:9" ht="15.75" customHeight="1" x14ac:dyDescent="0.2">
      <c r="A784" s="167"/>
      <c r="B784" s="167"/>
      <c r="C784" s="167"/>
      <c r="D784" s="167"/>
      <c r="E784" s="167"/>
      <c r="F784" s="167"/>
      <c r="G784" s="167"/>
      <c r="H784" s="167"/>
      <c r="I784" s="167"/>
    </row>
    <row r="785" spans="1:9" ht="15.75" customHeight="1" x14ac:dyDescent="0.2">
      <c r="A785" s="167"/>
      <c r="B785" s="167"/>
      <c r="C785" s="167"/>
      <c r="D785" s="167"/>
      <c r="E785" s="167"/>
      <c r="F785" s="167"/>
      <c r="G785" s="167"/>
      <c r="H785" s="167"/>
      <c r="I785" s="167"/>
    </row>
    <row r="786" spans="1:9" ht="15.75" customHeight="1" x14ac:dyDescent="0.2">
      <c r="A786" s="167"/>
      <c r="B786" s="167"/>
      <c r="C786" s="167"/>
      <c r="D786" s="167"/>
      <c r="E786" s="167"/>
      <c r="F786" s="167"/>
      <c r="G786" s="167"/>
      <c r="H786" s="167"/>
      <c r="I786" s="167"/>
    </row>
    <row r="787" spans="1:9" ht="15.75" customHeight="1" x14ac:dyDescent="0.2">
      <c r="A787" s="167"/>
      <c r="B787" s="167"/>
      <c r="C787" s="167"/>
      <c r="D787" s="167"/>
      <c r="E787" s="167"/>
      <c r="F787" s="167"/>
      <c r="G787" s="167"/>
      <c r="H787" s="167"/>
      <c r="I787" s="167"/>
    </row>
    <row r="788" spans="1:9" ht="15.75" customHeight="1" x14ac:dyDescent="0.2">
      <c r="A788" s="167"/>
      <c r="B788" s="167"/>
      <c r="C788" s="167"/>
      <c r="D788" s="167"/>
      <c r="E788" s="167"/>
      <c r="F788" s="167"/>
      <c r="G788" s="167"/>
      <c r="H788" s="167"/>
      <c r="I788" s="167"/>
    </row>
    <row r="789" spans="1:9" ht="15.75" customHeight="1" x14ac:dyDescent="0.2">
      <c r="A789" s="167"/>
      <c r="B789" s="167"/>
      <c r="C789" s="167"/>
      <c r="D789" s="167"/>
      <c r="E789" s="167"/>
      <c r="F789" s="167"/>
      <c r="G789" s="167"/>
      <c r="H789" s="167"/>
      <c r="I789" s="167"/>
    </row>
    <row r="790" spans="1:9" ht="15.75" customHeight="1" x14ac:dyDescent="0.2">
      <c r="A790" s="167"/>
      <c r="B790" s="167"/>
      <c r="C790" s="167"/>
      <c r="D790" s="167"/>
      <c r="E790" s="167"/>
      <c r="F790" s="167"/>
      <c r="G790" s="167"/>
      <c r="H790" s="167"/>
      <c r="I790" s="167"/>
    </row>
    <row r="791" spans="1:9" ht="15.75" customHeight="1" x14ac:dyDescent="0.2">
      <c r="A791" s="167"/>
      <c r="B791" s="167"/>
      <c r="C791" s="167"/>
      <c r="D791" s="167"/>
      <c r="E791" s="167"/>
      <c r="F791" s="167"/>
      <c r="G791" s="167"/>
      <c r="H791" s="167"/>
      <c r="I791" s="167"/>
    </row>
    <row r="792" spans="1:9" ht="15.75" customHeight="1" x14ac:dyDescent="0.2">
      <c r="A792" s="167"/>
      <c r="B792" s="167"/>
      <c r="C792" s="167"/>
      <c r="D792" s="167"/>
      <c r="E792" s="167"/>
      <c r="F792" s="167"/>
      <c r="G792" s="167"/>
      <c r="H792" s="167"/>
      <c r="I792" s="167"/>
    </row>
    <row r="793" spans="1:9" ht="15.75" customHeight="1" x14ac:dyDescent="0.2">
      <c r="A793" s="167"/>
      <c r="B793" s="167"/>
      <c r="C793" s="167"/>
      <c r="D793" s="167"/>
      <c r="E793" s="167"/>
      <c r="F793" s="167"/>
      <c r="G793" s="167"/>
      <c r="H793" s="167"/>
      <c r="I793" s="167"/>
    </row>
    <row r="794" spans="1:9" ht="15.75" customHeight="1" x14ac:dyDescent="0.2">
      <c r="A794" s="167"/>
      <c r="B794" s="167"/>
      <c r="C794" s="167"/>
      <c r="D794" s="167"/>
      <c r="E794" s="167"/>
      <c r="F794" s="167"/>
      <c r="G794" s="167"/>
      <c r="H794" s="167"/>
      <c r="I794" s="167"/>
    </row>
    <row r="795" spans="1:9" ht="15.75" customHeight="1" x14ac:dyDescent="0.2">
      <c r="A795" s="167"/>
      <c r="B795" s="167"/>
      <c r="C795" s="167"/>
      <c r="D795" s="167"/>
      <c r="E795" s="167"/>
      <c r="F795" s="167"/>
      <c r="G795" s="167"/>
      <c r="H795" s="167"/>
      <c r="I795" s="167"/>
    </row>
    <row r="796" spans="1:9" ht="15.75" customHeight="1" x14ac:dyDescent="0.2">
      <c r="A796" s="167"/>
      <c r="B796" s="167"/>
      <c r="C796" s="167"/>
      <c r="D796" s="167"/>
      <c r="E796" s="167"/>
      <c r="F796" s="167"/>
      <c r="G796" s="167"/>
      <c r="H796" s="167"/>
      <c r="I796" s="167"/>
    </row>
    <row r="797" spans="1:9" ht="15.75" customHeight="1" x14ac:dyDescent="0.2">
      <c r="A797" s="167"/>
      <c r="B797" s="167"/>
      <c r="C797" s="167"/>
      <c r="D797" s="167"/>
      <c r="E797" s="167"/>
      <c r="F797" s="167"/>
      <c r="G797" s="167"/>
      <c r="H797" s="167"/>
      <c r="I797" s="167"/>
    </row>
    <row r="798" spans="1:9" ht="15.75" customHeight="1" x14ac:dyDescent="0.2">
      <c r="A798" s="167"/>
      <c r="B798" s="167"/>
      <c r="C798" s="167"/>
      <c r="D798" s="167"/>
      <c r="E798" s="167"/>
      <c r="F798" s="167"/>
      <c r="G798" s="167"/>
      <c r="H798" s="167"/>
      <c r="I798" s="167"/>
    </row>
    <row r="799" spans="1:9" ht="15.75" customHeight="1" x14ac:dyDescent="0.2">
      <c r="A799" s="167"/>
      <c r="B799" s="167"/>
      <c r="C799" s="167"/>
      <c r="D799" s="167"/>
      <c r="E799" s="167"/>
      <c r="F799" s="167"/>
      <c r="G799" s="167"/>
      <c r="H799" s="167"/>
      <c r="I799" s="167"/>
    </row>
    <row r="800" spans="1:9" ht="15.75" customHeight="1" x14ac:dyDescent="0.2">
      <c r="A800" s="167"/>
      <c r="B800" s="167"/>
      <c r="C800" s="167"/>
      <c r="D800" s="167"/>
      <c r="E800" s="167"/>
      <c r="F800" s="167"/>
      <c r="G800" s="167"/>
      <c r="H800" s="167"/>
      <c r="I800" s="167"/>
    </row>
    <row r="801" spans="1:9" ht="15.75" customHeight="1" x14ac:dyDescent="0.2">
      <c r="A801" s="167"/>
      <c r="B801" s="167"/>
      <c r="C801" s="167"/>
      <c r="D801" s="167"/>
      <c r="E801" s="167"/>
      <c r="F801" s="167"/>
      <c r="G801" s="167"/>
      <c r="H801" s="167"/>
      <c r="I801" s="167"/>
    </row>
    <row r="802" spans="1:9" ht="15.75" customHeight="1" x14ac:dyDescent="0.2">
      <c r="A802" s="167"/>
      <c r="B802" s="167"/>
      <c r="C802" s="167"/>
      <c r="D802" s="167"/>
      <c r="E802" s="167"/>
      <c r="F802" s="167"/>
      <c r="G802" s="167"/>
      <c r="H802" s="167"/>
      <c r="I802" s="167"/>
    </row>
    <row r="803" spans="1:9" ht="15.75" customHeight="1" x14ac:dyDescent="0.2">
      <c r="A803" s="167"/>
      <c r="B803" s="167"/>
      <c r="C803" s="167"/>
      <c r="D803" s="167"/>
      <c r="E803" s="167"/>
      <c r="F803" s="167"/>
      <c r="G803" s="167"/>
      <c r="H803" s="167"/>
      <c r="I803" s="167"/>
    </row>
    <row r="804" spans="1:9" ht="15.75" customHeight="1" x14ac:dyDescent="0.2">
      <c r="A804" s="167"/>
      <c r="B804" s="167"/>
      <c r="C804" s="167"/>
      <c r="D804" s="167"/>
      <c r="E804" s="167"/>
      <c r="F804" s="167"/>
      <c r="G804" s="167"/>
      <c r="H804" s="167"/>
      <c r="I804" s="167"/>
    </row>
    <row r="805" spans="1:9" ht="15.75" customHeight="1" x14ac:dyDescent="0.2">
      <c r="A805" s="167"/>
      <c r="B805" s="167"/>
      <c r="C805" s="167"/>
      <c r="D805" s="167"/>
      <c r="E805" s="167"/>
      <c r="F805" s="167"/>
      <c r="G805" s="167"/>
      <c r="H805" s="167"/>
      <c r="I805" s="167"/>
    </row>
    <row r="806" spans="1:9" ht="15.75" customHeight="1" x14ac:dyDescent="0.2">
      <c r="A806" s="167"/>
      <c r="B806" s="167"/>
      <c r="C806" s="167"/>
      <c r="D806" s="167"/>
      <c r="E806" s="167"/>
      <c r="F806" s="167"/>
      <c r="G806" s="167"/>
      <c r="H806" s="167"/>
      <c r="I806" s="167"/>
    </row>
    <row r="807" spans="1:9" ht="15.75" customHeight="1" x14ac:dyDescent="0.2">
      <c r="A807" s="167"/>
      <c r="B807" s="167"/>
      <c r="C807" s="167"/>
      <c r="D807" s="167"/>
      <c r="E807" s="167"/>
      <c r="F807" s="167"/>
      <c r="G807" s="167"/>
      <c r="H807" s="167"/>
      <c r="I807" s="167"/>
    </row>
    <row r="808" spans="1:9" ht="15.75" customHeight="1" x14ac:dyDescent="0.2">
      <c r="A808" s="167"/>
      <c r="B808" s="167"/>
      <c r="C808" s="167"/>
      <c r="D808" s="167"/>
      <c r="E808" s="167"/>
      <c r="F808" s="167"/>
      <c r="G808" s="167"/>
      <c r="H808" s="167"/>
      <c r="I808" s="167"/>
    </row>
    <row r="809" spans="1:9" ht="15.75" customHeight="1" x14ac:dyDescent="0.2">
      <c r="A809" s="167"/>
      <c r="B809" s="167"/>
      <c r="C809" s="167"/>
      <c r="D809" s="167"/>
      <c r="E809" s="167"/>
      <c r="F809" s="167"/>
      <c r="G809" s="167"/>
      <c r="H809" s="167"/>
      <c r="I809" s="167"/>
    </row>
    <row r="810" spans="1:9" ht="15.75" customHeight="1" x14ac:dyDescent="0.2">
      <c r="A810" s="167"/>
      <c r="B810" s="167"/>
      <c r="C810" s="167"/>
      <c r="D810" s="167"/>
      <c r="E810" s="167"/>
      <c r="F810" s="167"/>
      <c r="G810" s="167"/>
      <c r="H810" s="167"/>
      <c r="I810" s="167"/>
    </row>
    <row r="811" spans="1:9" ht="15.75" customHeight="1" x14ac:dyDescent="0.2">
      <c r="A811" s="167"/>
      <c r="B811" s="167"/>
      <c r="C811" s="167"/>
      <c r="D811" s="167"/>
      <c r="E811" s="167"/>
      <c r="F811" s="167"/>
      <c r="G811" s="167"/>
      <c r="H811" s="167"/>
      <c r="I811" s="167"/>
    </row>
    <row r="812" spans="1:9" ht="15.75" customHeight="1" x14ac:dyDescent="0.2">
      <c r="A812" s="167"/>
      <c r="B812" s="167"/>
      <c r="C812" s="167"/>
      <c r="D812" s="167"/>
      <c r="E812" s="167"/>
      <c r="F812" s="167"/>
      <c r="G812" s="167"/>
      <c r="H812" s="167"/>
      <c r="I812" s="167"/>
    </row>
    <row r="813" spans="1:9" ht="15.75" customHeight="1" x14ac:dyDescent="0.2">
      <c r="A813" s="167"/>
      <c r="B813" s="167"/>
      <c r="C813" s="167"/>
      <c r="D813" s="167"/>
      <c r="E813" s="167"/>
      <c r="F813" s="167"/>
      <c r="G813" s="167"/>
      <c r="H813" s="167"/>
      <c r="I813" s="167"/>
    </row>
    <row r="814" spans="1:9" ht="15.75" customHeight="1" x14ac:dyDescent="0.2">
      <c r="A814" s="167"/>
      <c r="B814" s="167"/>
      <c r="C814" s="167"/>
      <c r="D814" s="167"/>
      <c r="E814" s="167"/>
      <c r="F814" s="167"/>
      <c r="G814" s="167"/>
      <c r="H814" s="167"/>
      <c r="I814" s="167"/>
    </row>
    <row r="815" spans="1:9" ht="15.75" customHeight="1" x14ac:dyDescent="0.2">
      <c r="A815" s="167"/>
      <c r="B815" s="167"/>
      <c r="C815" s="167"/>
      <c r="D815" s="167"/>
      <c r="E815" s="167"/>
      <c r="F815" s="167"/>
      <c r="G815" s="167"/>
      <c r="H815" s="167"/>
      <c r="I815" s="167"/>
    </row>
    <row r="816" spans="1:9" ht="15.75" customHeight="1" x14ac:dyDescent="0.2">
      <c r="A816" s="167"/>
      <c r="B816" s="167"/>
      <c r="C816" s="167"/>
      <c r="D816" s="167"/>
      <c r="E816" s="167"/>
      <c r="F816" s="167"/>
      <c r="G816" s="167"/>
      <c r="H816" s="167"/>
      <c r="I816" s="167"/>
    </row>
    <row r="817" spans="1:9" ht="15.75" customHeight="1" x14ac:dyDescent="0.2">
      <c r="A817" s="167"/>
      <c r="B817" s="167"/>
      <c r="C817" s="167"/>
      <c r="D817" s="167"/>
      <c r="E817" s="167"/>
      <c r="F817" s="167"/>
      <c r="G817" s="167"/>
      <c r="H817" s="167"/>
      <c r="I817" s="167"/>
    </row>
    <row r="818" spans="1:9" ht="15.75" customHeight="1" x14ac:dyDescent="0.2">
      <c r="A818" s="167"/>
      <c r="B818" s="167"/>
      <c r="C818" s="167"/>
      <c r="D818" s="167"/>
      <c r="E818" s="167"/>
      <c r="F818" s="167"/>
      <c r="G818" s="167"/>
      <c r="H818" s="167"/>
      <c r="I818" s="167"/>
    </row>
    <row r="819" spans="1:9" ht="15.75" customHeight="1" x14ac:dyDescent="0.2">
      <c r="A819" s="167"/>
      <c r="B819" s="167"/>
      <c r="C819" s="167"/>
      <c r="D819" s="167"/>
      <c r="E819" s="167"/>
      <c r="F819" s="167"/>
      <c r="G819" s="167"/>
      <c r="H819" s="167"/>
      <c r="I819" s="167"/>
    </row>
    <row r="820" spans="1:9" ht="15.75" customHeight="1" x14ac:dyDescent="0.2">
      <c r="A820" s="167"/>
      <c r="B820" s="167"/>
      <c r="C820" s="167"/>
      <c r="D820" s="167"/>
      <c r="E820" s="167"/>
      <c r="F820" s="167"/>
      <c r="G820" s="167"/>
      <c r="H820" s="167"/>
      <c r="I820" s="167"/>
    </row>
    <row r="821" spans="1:9" ht="15.75" customHeight="1" x14ac:dyDescent="0.2">
      <c r="A821" s="167"/>
      <c r="B821" s="167"/>
      <c r="C821" s="167"/>
      <c r="D821" s="167"/>
      <c r="E821" s="167"/>
      <c r="F821" s="167"/>
      <c r="G821" s="167"/>
      <c r="H821" s="167"/>
      <c r="I821" s="167"/>
    </row>
    <row r="822" spans="1:9" ht="15.75" customHeight="1" x14ac:dyDescent="0.2">
      <c r="A822" s="167"/>
      <c r="B822" s="167"/>
      <c r="C822" s="167"/>
      <c r="D822" s="167"/>
      <c r="E822" s="167"/>
      <c r="F822" s="167"/>
      <c r="G822" s="167"/>
      <c r="H822" s="167"/>
      <c r="I822" s="167"/>
    </row>
    <row r="823" spans="1:9" ht="15.75" customHeight="1" x14ac:dyDescent="0.2">
      <c r="A823" s="167"/>
      <c r="B823" s="167"/>
      <c r="C823" s="167"/>
      <c r="D823" s="167"/>
      <c r="E823" s="167"/>
      <c r="F823" s="167"/>
      <c r="G823" s="167"/>
      <c r="H823" s="167"/>
      <c r="I823" s="167"/>
    </row>
    <row r="824" spans="1:9" ht="15.75" customHeight="1" x14ac:dyDescent="0.2">
      <c r="A824" s="167"/>
      <c r="B824" s="167"/>
      <c r="C824" s="167"/>
      <c r="D824" s="167"/>
      <c r="E824" s="167"/>
      <c r="F824" s="167"/>
      <c r="G824" s="167"/>
      <c r="H824" s="167"/>
      <c r="I824" s="167"/>
    </row>
    <row r="825" spans="1:9" ht="15.75" customHeight="1" x14ac:dyDescent="0.2">
      <c r="A825" s="167"/>
      <c r="B825" s="167"/>
      <c r="C825" s="167"/>
      <c r="D825" s="167"/>
      <c r="E825" s="167"/>
      <c r="F825" s="167"/>
      <c r="G825" s="167"/>
      <c r="H825" s="167"/>
      <c r="I825" s="167"/>
    </row>
    <row r="826" spans="1:9" ht="15.75" customHeight="1" x14ac:dyDescent="0.2">
      <c r="A826" s="167"/>
      <c r="B826" s="167"/>
      <c r="C826" s="167"/>
      <c r="D826" s="167"/>
      <c r="E826" s="167"/>
      <c r="F826" s="167"/>
      <c r="G826" s="167"/>
      <c r="H826" s="167"/>
      <c r="I826" s="167"/>
    </row>
    <row r="827" spans="1:9" ht="15.75" customHeight="1" x14ac:dyDescent="0.2">
      <c r="A827" s="167"/>
      <c r="B827" s="167"/>
      <c r="C827" s="167"/>
      <c r="D827" s="167"/>
      <c r="E827" s="167"/>
      <c r="F827" s="167"/>
      <c r="G827" s="167"/>
      <c r="H827" s="167"/>
      <c r="I827" s="167"/>
    </row>
    <row r="828" spans="1:9" ht="15.75" customHeight="1" x14ac:dyDescent="0.2">
      <c r="A828" s="167"/>
      <c r="B828" s="167"/>
      <c r="C828" s="167"/>
      <c r="D828" s="167"/>
      <c r="E828" s="167"/>
      <c r="F828" s="167"/>
      <c r="G828" s="167"/>
      <c r="H828" s="167"/>
      <c r="I828" s="167"/>
    </row>
    <row r="829" spans="1:9" ht="15.75" customHeight="1" x14ac:dyDescent="0.2">
      <c r="A829" s="167"/>
      <c r="B829" s="167"/>
      <c r="C829" s="167"/>
      <c r="D829" s="167"/>
      <c r="E829" s="167"/>
      <c r="F829" s="167"/>
      <c r="G829" s="167"/>
      <c r="H829" s="167"/>
      <c r="I829" s="167"/>
    </row>
    <row r="830" spans="1:9" ht="15.75" customHeight="1" x14ac:dyDescent="0.2">
      <c r="A830" s="167"/>
      <c r="B830" s="167"/>
      <c r="C830" s="167"/>
      <c r="D830" s="167"/>
      <c r="E830" s="167"/>
      <c r="F830" s="167"/>
      <c r="G830" s="167"/>
      <c r="H830" s="167"/>
      <c r="I830" s="167"/>
    </row>
    <row r="831" spans="1:9" ht="15.75" customHeight="1" x14ac:dyDescent="0.2">
      <c r="A831" s="167"/>
      <c r="B831" s="167"/>
      <c r="C831" s="167"/>
      <c r="D831" s="167"/>
      <c r="E831" s="167"/>
      <c r="F831" s="167"/>
      <c r="G831" s="167"/>
      <c r="H831" s="167"/>
      <c r="I831" s="167"/>
    </row>
    <row r="832" spans="1:9" ht="15.75" customHeight="1" x14ac:dyDescent="0.2">
      <c r="A832" s="167"/>
      <c r="B832" s="167"/>
      <c r="C832" s="167"/>
      <c r="D832" s="167"/>
      <c r="E832" s="167"/>
      <c r="F832" s="167"/>
      <c r="G832" s="167"/>
      <c r="H832" s="167"/>
      <c r="I832" s="167"/>
    </row>
    <row r="833" spans="1:9" ht="15.75" customHeight="1" x14ac:dyDescent="0.2">
      <c r="A833" s="167"/>
      <c r="B833" s="167"/>
      <c r="C833" s="167"/>
      <c r="D833" s="167"/>
      <c r="E833" s="167"/>
      <c r="F833" s="167"/>
      <c r="G833" s="167"/>
      <c r="H833" s="167"/>
      <c r="I833" s="167"/>
    </row>
    <row r="834" spans="1:9" ht="15.75" customHeight="1" x14ac:dyDescent="0.2">
      <c r="A834" s="167"/>
      <c r="B834" s="167"/>
      <c r="C834" s="167"/>
      <c r="D834" s="167"/>
      <c r="E834" s="167"/>
      <c r="F834" s="167"/>
      <c r="G834" s="167"/>
      <c r="H834" s="167"/>
      <c r="I834" s="167"/>
    </row>
    <row r="835" spans="1:9" ht="15.75" customHeight="1" x14ac:dyDescent="0.2">
      <c r="A835" s="167"/>
      <c r="B835" s="167"/>
      <c r="C835" s="167"/>
      <c r="D835" s="167"/>
      <c r="E835" s="167"/>
      <c r="F835" s="167"/>
      <c r="G835" s="167"/>
      <c r="H835" s="167"/>
      <c r="I835" s="167"/>
    </row>
    <row r="836" spans="1:9" ht="15.75" customHeight="1" x14ac:dyDescent="0.2">
      <c r="A836" s="167"/>
      <c r="B836" s="167"/>
      <c r="C836" s="167"/>
      <c r="D836" s="167"/>
      <c r="E836" s="167"/>
      <c r="F836" s="167"/>
      <c r="G836" s="167"/>
      <c r="H836" s="167"/>
      <c r="I836" s="167"/>
    </row>
    <row r="837" spans="1:9" ht="15.75" customHeight="1" x14ac:dyDescent="0.2">
      <c r="A837" s="167"/>
      <c r="B837" s="167"/>
      <c r="C837" s="167"/>
      <c r="D837" s="167"/>
      <c r="E837" s="167"/>
      <c r="F837" s="167"/>
      <c r="G837" s="167"/>
      <c r="H837" s="167"/>
      <c r="I837" s="167"/>
    </row>
    <row r="838" spans="1:9" ht="15.75" customHeight="1" x14ac:dyDescent="0.2">
      <c r="A838" s="167"/>
      <c r="B838" s="167"/>
      <c r="C838" s="167"/>
      <c r="D838" s="167"/>
      <c r="E838" s="167"/>
      <c r="F838" s="167"/>
      <c r="G838" s="167"/>
      <c r="H838" s="167"/>
      <c r="I838" s="167"/>
    </row>
    <row r="839" spans="1:9" ht="15.75" customHeight="1" x14ac:dyDescent="0.2">
      <c r="A839" s="167"/>
      <c r="B839" s="167"/>
      <c r="C839" s="167"/>
      <c r="D839" s="167"/>
      <c r="E839" s="167"/>
      <c r="F839" s="167"/>
      <c r="G839" s="167"/>
      <c r="H839" s="167"/>
      <c r="I839" s="167"/>
    </row>
    <row r="840" spans="1:9" ht="15.75" customHeight="1" x14ac:dyDescent="0.2">
      <c r="A840" s="167"/>
      <c r="B840" s="167"/>
      <c r="C840" s="167"/>
      <c r="D840" s="167"/>
      <c r="E840" s="167"/>
      <c r="F840" s="167"/>
      <c r="G840" s="167"/>
      <c r="H840" s="167"/>
      <c r="I840" s="167"/>
    </row>
    <row r="841" spans="1:9" ht="15.75" customHeight="1" x14ac:dyDescent="0.2">
      <c r="A841" s="167"/>
      <c r="B841" s="167"/>
      <c r="C841" s="167"/>
      <c r="D841" s="167"/>
      <c r="E841" s="167"/>
      <c r="F841" s="167"/>
      <c r="G841" s="167"/>
      <c r="H841" s="167"/>
      <c r="I841" s="167"/>
    </row>
    <row r="842" spans="1:9" ht="15.75" customHeight="1" x14ac:dyDescent="0.2">
      <c r="A842" s="167"/>
      <c r="B842" s="167"/>
      <c r="C842" s="167"/>
      <c r="D842" s="167"/>
      <c r="E842" s="167"/>
      <c r="F842" s="167"/>
      <c r="G842" s="167"/>
      <c r="H842" s="167"/>
      <c r="I842" s="167"/>
    </row>
    <row r="843" spans="1:9" ht="15.75" customHeight="1" x14ac:dyDescent="0.2">
      <c r="A843" s="167"/>
      <c r="B843" s="167"/>
      <c r="C843" s="167"/>
      <c r="D843" s="167"/>
      <c r="E843" s="167"/>
      <c r="F843" s="167"/>
      <c r="G843" s="167"/>
      <c r="H843" s="167"/>
      <c r="I843" s="167"/>
    </row>
    <row r="844" spans="1:9" ht="15.75" customHeight="1" x14ac:dyDescent="0.2">
      <c r="A844" s="167"/>
      <c r="B844" s="167"/>
      <c r="C844" s="167"/>
      <c r="D844" s="167"/>
      <c r="E844" s="167"/>
      <c r="F844" s="167"/>
      <c r="G844" s="167"/>
      <c r="H844" s="167"/>
      <c r="I844" s="167"/>
    </row>
    <row r="845" spans="1:9" ht="15.75" customHeight="1" x14ac:dyDescent="0.2">
      <c r="A845" s="167"/>
      <c r="B845" s="167"/>
      <c r="C845" s="167"/>
      <c r="D845" s="167"/>
      <c r="E845" s="167"/>
      <c r="F845" s="167"/>
      <c r="G845" s="167"/>
      <c r="H845" s="167"/>
      <c r="I845" s="167"/>
    </row>
    <row r="846" spans="1:9" ht="15.75" customHeight="1" x14ac:dyDescent="0.2">
      <c r="A846" s="167"/>
      <c r="B846" s="167"/>
      <c r="C846" s="167"/>
      <c r="D846" s="167"/>
      <c r="E846" s="167"/>
      <c r="F846" s="167"/>
      <c r="G846" s="167"/>
      <c r="H846" s="167"/>
      <c r="I846" s="167"/>
    </row>
    <row r="847" spans="1:9" ht="15.75" customHeight="1" x14ac:dyDescent="0.2">
      <c r="A847" s="167"/>
      <c r="B847" s="167"/>
      <c r="C847" s="167"/>
      <c r="D847" s="167"/>
      <c r="E847" s="167"/>
      <c r="F847" s="167"/>
      <c r="G847" s="167"/>
      <c r="H847" s="167"/>
      <c r="I847" s="167"/>
    </row>
    <row r="848" spans="1:9" ht="15.75" customHeight="1" x14ac:dyDescent="0.2">
      <c r="A848" s="167"/>
      <c r="B848" s="167"/>
      <c r="C848" s="167"/>
      <c r="D848" s="167"/>
      <c r="E848" s="167"/>
      <c r="F848" s="167"/>
      <c r="G848" s="167"/>
      <c r="H848" s="167"/>
      <c r="I848" s="167"/>
    </row>
    <row r="849" spans="1:9" ht="15.75" customHeight="1" x14ac:dyDescent="0.2">
      <c r="A849" s="167"/>
      <c r="B849" s="167"/>
      <c r="C849" s="167"/>
      <c r="D849" s="167"/>
      <c r="E849" s="167"/>
      <c r="F849" s="167"/>
      <c r="G849" s="167"/>
      <c r="H849" s="167"/>
      <c r="I849" s="167"/>
    </row>
    <row r="850" spans="1:9" ht="15.75" customHeight="1" x14ac:dyDescent="0.2">
      <c r="A850" s="167"/>
      <c r="B850" s="167"/>
      <c r="C850" s="167"/>
      <c r="D850" s="167"/>
      <c r="E850" s="167"/>
      <c r="F850" s="167"/>
      <c r="G850" s="167"/>
      <c r="H850" s="167"/>
      <c r="I850" s="167"/>
    </row>
    <row r="851" spans="1:9" ht="15.75" customHeight="1" x14ac:dyDescent="0.2">
      <c r="A851" s="167"/>
      <c r="B851" s="167"/>
      <c r="C851" s="167"/>
      <c r="D851" s="167"/>
      <c r="E851" s="167"/>
      <c r="F851" s="167"/>
      <c r="G851" s="167"/>
      <c r="H851" s="167"/>
      <c r="I851" s="167"/>
    </row>
    <row r="852" spans="1:9" ht="15.75" customHeight="1" x14ac:dyDescent="0.2">
      <c r="A852" s="167"/>
      <c r="B852" s="167"/>
      <c r="C852" s="167"/>
      <c r="D852" s="167"/>
      <c r="E852" s="167"/>
      <c r="F852" s="167"/>
      <c r="G852" s="167"/>
      <c r="H852" s="167"/>
      <c r="I852" s="167"/>
    </row>
    <row r="853" spans="1:9" ht="15.75" customHeight="1" x14ac:dyDescent="0.2">
      <c r="A853" s="167"/>
      <c r="B853" s="167"/>
      <c r="C853" s="167"/>
      <c r="D853" s="167"/>
      <c r="E853" s="167"/>
      <c r="F853" s="167"/>
      <c r="G853" s="167"/>
      <c r="H853" s="167"/>
      <c r="I853" s="167"/>
    </row>
    <row r="854" spans="1:9" ht="15.75" customHeight="1" x14ac:dyDescent="0.2">
      <c r="A854" s="167"/>
      <c r="B854" s="167"/>
      <c r="C854" s="167"/>
      <c r="D854" s="167"/>
      <c r="E854" s="167"/>
      <c r="F854" s="167"/>
      <c r="G854" s="167"/>
      <c r="H854" s="167"/>
      <c r="I854" s="167"/>
    </row>
    <row r="855" spans="1:9" ht="15.75" customHeight="1" x14ac:dyDescent="0.2">
      <c r="A855" s="167"/>
      <c r="B855" s="167"/>
      <c r="C855" s="167"/>
      <c r="D855" s="167"/>
      <c r="E855" s="167"/>
      <c r="F855" s="167"/>
      <c r="G855" s="167"/>
      <c r="H855" s="167"/>
      <c r="I855" s="167"/>
    </row>
    <row r="856" spans="1:9" ht="15.75" customHeight="1" x14ac:dyDescent="0.2">
      <c r="A856" s="167"/>
      <c r="B856" s="167"/>
      <c r="C856" s="167"/>
      <c r="D856" s="167"/>
      <c r="E856" s="167"/>
      <c r="F856" s="167"/>
      <c r="G856" s="167"/>
      <c r="H856" s="167"/>
      <c r="I856" s="167"/>
    </row>
    <row r="857" spans="1:9" ht="15.75" customHeight="1" x14ac:dyDescent="0.2">
      <c r="A857" s="167"/>
      <c r="B857" s="167"/>
      <c r="C857" s="167"/>
      <c r="D857" s="167"/>
      <c r="E857" s="167"/>
      <c r="F857" s="167"/>
      <c r="G857" s="167"/>
      <c r="H857" s="167"/>
      <c r="I857" s="167"/>
    </row>
    <row r="858" spans="1:9" ht="15.75" customHeight="1" x14ac:dyDescent="0.2">
      <c r="A858" s="167"/>
      <c r="B858" s="167"/>
      <c r="C858" s="167"/>
      <c r="D858" s="167"/>
      <c r="E858" s="167"/>
      <c r="F858" s="167"/>
      <c r="G858" s="167"/>
      <c r="H858" s="167"/>
      <c r="I858" s="167"/>
    </row>
    <row r="859" spans="1:9" ht="15.75" customHeight="1" x14ac:dyDescent="0.2">
      <c r="A859" s="167"/>
      <c r="B859" s="167"/>
      <c r="C859" s="167"/>
      <c r="D859" s="167"/>
      <c r="E859" s="167"/>
      <c r="F859" s="167"/>
      <c r="G859" s="167"/>
      <c r="H859" s="167"/>
      <c r="I859" s="167"/>
    </row>
    <row r="860" spans="1:9" ht="15.75" customHeight="1" x14ac:dyDescent="0.2">
      <c r="A860" s="167"/>
      <c r="B860" s="167"/>
      <c r="C860" s="167"/>
      <c r="D860" s="167"/>
      <c r="E860" s="167"/>
      <c r="F860" s="167"/>
      <c r="G860" s="167"/>
      <c r="H860" s="167"/>
      <c r="I860" s="167"/>
    </row>
    <row r="861" spans="1:9" ht="15.75" customHeight="1" x14ac:dyDescent="0.2">
      <c r="A861" s="167"/>
      <c r="B861" s="167"/>
      <c r="C861" s="167"/>
      <c r="D861" s="167"/>
      <c r="E861" s="167"/>
      <c r="F861" s="167"/>
      <c r="G861" s="167"/>
      <c r="H861" s="167"/>
      <c r="I861" s="167"/>
    </row>
    <row r="862" spans="1:9" ht="15.75" customHeight="1" x14ac:dyDescent="0.2">
      <c r="A862" s="167"/>
      <c r="B862" s="167"/>
      <c r="C862" s="167"/>
      <c r="D862" s="167"/>
      <c r="E862" s="167"/>
      <c r="F862" s="167"/>
      <c r="G862" s="167"/>
      <c r="H862" s="167"/>
      <c r="I862" s="167"/>
    </row>
    <row r="863" spans="1:9" ht="15.75" customHeight="1" x14ac:dyDescent="0.2">
      <c r="A863" s="167"/>
      <c r="B863" s="167"/>
      <c r="C863" s="167"/>
      <c r="D863" s="167"/>
      <c r="E863" s="167"/>
      <c r="F863" s="167"/>
      <c r="G863" s="167"/>
      <c r="H863" s="167"/>
      <c r="I863" s="167"/>
    </row>
    <row r="864" spans="1:9" ht="15.75" customHeight="1" x14ac:dyDescent="0.2">
      <c r="A864" s="167"/>
      <c r="B864" s="167"/>
      <c r="C864" s="167"/>
      <c r="D864" s="167"/>
      <c r="E864" s="167"/>
      <c r="F864" s="167"/>
      <c r="G864" s="167"/>
      <c r="H864" s="167"/>
      <c r="I864" s="167"/>
    </row>
    <row r="865" spans="1:9" ht="15.75" customHeight="1" x14ac:dyDescent="0.2">
      <c r="A865" s="167"/>
      <c r="B865" s="167"/>
      <c r="C865" s="167"/>
      <c r="D865" s="167"/>
      <c r="E865" s="167"/>
      <c r="F865" s="167"/>
      <c r="G865" s="167"/>
      <c r="H865" s="167"/>
      <c r="I865" s="167"/>
    </row>
    <row r="866" spans="1:9" ht="15.75" customHeight="1" x14ac:dyDescent="0.2">
      <c r="A866" s="167"/>
      <c r="B866" s="167"/>
      <c r="C866" s="167"/>
      <c r="D866" s="167"/>
      <c r="E866" s="167"/>
      <c r="F866" s="167"/>
      <c r="G866" s="167"/>
      <c r="H866" s="167"/>
      <c r="I866" s="167"/>
    </row>
    <row r="867" spans="1:9" ht="15.75" customHeight="1" x14ac:dyDescent="0.2">
      <c r="A867" s="167"/>
      <c r="B867" s="167"/>
      <c r="C867" s="167"/>
      <c r="D867" s="167"/>
      <c r="E867" s="167"/>
      <c r="F867" s="167"/>
      <c r="G867" s="167"/>
      <c r="H867" s="167"/>
      <c r="I867" s="167"/>
    </row>
    <row r="868" spans="1:9" ht="15.75" customHeight="1" x14ac:dyDescent="0.2">
      <c r="A868" s="167"/>
      <c r="B868" s="167"/>
      <c r="C868" s="167"/>
      <c r="D868" s="167"/>
      <c r="E868" s="167"/>
      <c r="F868" s="167"/>
      <c r="G868" s="167"/>
      <c r="H868" s="167"/>
      <c r="I868" s="167"/>
    </row>
    <row r="869" spans="1:9" ht="15.75" customHeight="1" x14ac:dyDescent="0.2">
      <c r="A869" s="167"/>
      <c r="B869" s="167"/>
      <c r="C869" s="167"/>
      <c r="D869" s="167"/>
      <c r="E869" s="167"/>
      <c r="F869" s="167"/>
      <c r="G869" s="167"/>
      <c r="H869" s="167"/>
      <c r="I869" s="167"/>
    </row>
    <row r="870" spans="1:9" ht="15.75" customHeight="1" x14ac:dyDescent="0.2">
      <c r="A870" s="167"/>
      <c r="B870" s="167"/>
      <c r="C870" s="167"/>
      <c r="D870" s="167"/>
      <c r="E870" s="167"/>
      <c r="F870" s="167"/>
      <c r="G870" s="167"/>
      <c r="H870" s="167"/>
      <c r="I870" s="167"/>
    </row>
    <row r="871" spans="1:9" ht="15.75" customHeight="1" x14ac:dyDescent="0.2">
      <c r="A871" s="167"/>
      <c r="B871" s="167"/>
      <c r="C871" s="167"/>
      <c r="D871" s="167"/>
      <c r="E871" s="167"/>
      <c r="F871" s="167"/>
      <c r="G871" s="167"/>
      <c r="H871" s="167"/>
      <c r="I871" s="167"/>
    </row>
    <row r="872" spans="1:9" ht="15.75" customHeight="1" x14ac:dyDescent="0.2">
      <c r="A872" s="167"/>
      <c r="B872" s="167"/>
      <c r="C872" s="167"/>
      <c r="D872" s="167"/>
      <c r="E872" s="167"/>
      <c r="F872" s="167"/>
      <c r="G872" s="167"/>
      <c r="H872" s="167"/>
      <c r="I872" s="167"/>
    </row>
    <row r="873" spans="1:9" ht="15.75" customHeight="1" x14ac:dyDescent="0.2">
      <c r="A873" s="167"/>
      <c r="B873" s="167"/>
      <c r="C873" s="167"/>
      <c r="D873" s="167"/>
      <c r="E873" s="167"/>
      <c r="F873" s="167"/>
      <c r="G873" s="167"/>
      <c r="H873" s="167"/>
      <c r="I873" s="167"/>
    </row>
    <row r="874" spans="1:9" ht="15.75" customHeight="1" x14ac:dyDescent="0.2">
      <c r="A874" s="167"/>
      <c r="B874" s="167"/>
      <c r="C874" s="167"/>
      <c r="D874" s="167"/>
      <c r="E874" s="167"/>
      <c r="F874" s="167"/>
      <c r="G874" s="167"/>
      <c r="H874" s="167"/>
      <c r="I874" s="167"/>
    </row>
    <row r="875" spans="1:9" ht="15.75" customHeight="1" x14ac:dyDescent="0.2">
      <c r="A875" s="167"/>
      <c r="B875" s="167"/>
      <c r="C875" s="167"/>
      <c r="D875" s="167"/>
      <c r="E875" s="167"/>
      <c r="F875" s="167"/>
      <c r="G875" s="167"/>
      <c r="H875" s="167"/>
      <c r="I875" s="167"/>
    </row>
    <row r="876" spans="1:9" ht="15.75" customHeight="1" x14ac:dyDescent="0.2">
      <c r="A876" s="167"/>
      <c r="B876" s="167"/>
      <c r="C876" s="167"/>
      <c r="D876" s="167"/>
      <c r="E876" s="167"/>
      <c r="F876" s="167"/>
      <c r="G876" s="167"/>
      <c r="H876" s="167"/>
      <c r="I876" s="167"/>
    </row>
    <row r="877" spans="1:9" ht="15.75" customHeight="1" x14ac:dyDescent="0.2">
      <c r="A877" s="167"/>
      <c r="B877" s="167"/>
      <c r="C877" s="167"/>
      <c r="D877" s="167"/>
      <c r="E877" s="167"/>
      <c r="F877" s="167"/>
      <c r="G877" s="167"/>
      <c r="H877" s="167"/>
      <c r="I877" s="167"/>
    </row>
    <row r="878" spans="1:9" ht="15.75" customHeight="1" x14ac:dyDescent="0.2">
      <c r="A878" s="167"/>
      <c r="B878" s="167"/>
      <c r="C878" s="167"/>
      <c r="D878" s="167"/>
      <c r="E878" s="167"/>
      <c r="F878" s="167"/>
      <c r="G878" s="167"/>
      <c r="H878" s="167"/>
      <c r="I878" s="167"/>
    </row>
    <row r="879" spans="1:9" ht="15.75" customHeight="1" x14ac:dyDescent="0.2">
      <c r="A879" s="167"/>
      <c r="B879" s="167"/>
      <c r="C879" s="167"/>
      <c r="D879" s="167"/>
      <c r="E879" s="167"/>
      <c r="F879" s="167"/>
      <c r="G879" s="167"/>
      <c r="H879" s="167"/>
      <c r="I879" s="167"/>
    </row>
    <row r="880" spans="1:9" ht="15.75" customHeight="1" x14ac:dyDescent="0.2">
      <c r="A880" s="167"/>
      <c r="B880" s="167"/>
      <c r="C880" s="167"/>
      <c r="D880" s="167"/>
      <c r="E880" s="167"/>
      <c r="F880" s="167"/>
      <c r="G880" s="167"/>
      <c r="H880" s="167"/>
      <c r="I880" s="167"/>
    </row>
    <row r="881" spans="1:9" ht="15.75" customHeight="1" x14ac:dyDescent="0.2">
      <c r="A881" s="167"/>
      <c r="B881" s="167"/>
      <c r="C881" s="167"/>
      <c r="D881" s="167"/>
      <c r="E881" s="167"/>
      <c r="F881" s="167"/>
      <c r="G881" s="167"/>
      <c r="H881" s="167"/>
      <c r="I881" s="167"/>
    </row>
    <row r="882" spans="1:9" ht="15.75" customHeight="1" x14ac:dyDescent="0.2">
      <c r="A882" s="167"/>
      <c r="B882" s="167"/>
      <c r="C882" s="167"/>
      <c r="D882" s="167"/>
      <c r="E882" s="167"/>
      <c r="F882" s="167"/>
      <c r="G882" s="167"/>
      <c r="H882" s="167"/>
      <c r="I882" s="167"/>
    </row>
    <row r="883" spans="1:9" ht="15.75" customHeight="1" x14ac:dyDescent="0.2">
      <c r="A883" s="167"/>
      <c r="B883" s="167"/>
      <c r="C883" s="167"/>
      <c r="D883" s="167"/>
      <c r="E883" s="167"/>
      <c r="F883" s="167"/>
      <c r="G883" s="167"/>
      <c r="H883" s="167"/>
      <c r="I883" s="167"/>
    </row>
    <row r="884" spans="1:9" ht="15.75" customHeight="1" x14ac:dyDescent="0.2">
      <c r="A884" s="167"/>
      <c r="B884" s="167"/>
      <c r="C884" s="167"/>
      <c r="D884" s="167"/>
      <c r="E884" s="167"/>
      <c r="F884" s="167"/>
      <c r="G884" s="167"/>
      <c r="H884" s="167"/>
      <c r="I884" s="167"/>
    </row>
    <row r="885" spans="1:9" ht="15.75" customHeight="1" x14ac:dyDescent="0.2">
      <c r="A885" s="167"/>
      <c r="B885" s="167"/>
      <c r="C885" s="167"/>
      <c r="D885" s="167"/>
      <c r="E885" s="167"/>
      <c r="F885" s="167"/>
      <c r="G885" s="167"/>
      <c r="H885" s="167"/>
      <c r="I885" s="167"/>
    </row>
    <row r="886" spans="1:9" ht="15.75" customHeight="1" x14ac:dyDescent="0.2">
      <c r="A886" s="167"/>
      <c r="B886" s="167"/>
      <c r="C886" s="167"/>
      <c r="D886" s="167"/>
      <c r="E886" s="167"/>
      <c r="F886" s="167"/>
      <c r="G886" s="167"/>
      <c r="H886" s="167"/>
      <c r="I886" s="167"/>
    </row>
    <row r="887" spans="1:9" ht="15.75" customHeight="1" x14ac:dyDescent="0.2">
      <c r="A887" s="167"/>
      <c r="B887" s="167"/>
      <c r="C887" s="167"/>
      <c r="D887" s="167"/>
      <c r="E887" s="167"/>
      <c r="F887" s="167"/>
      <c r="G887" s="167"/>
      <c r="H887" s="167"/>
      <c r="I887" s="167"/>
    </row>
    <row r="888" spans="1:9" ht="15.75" customHeight="1" x14ac:dyDescent="0.2">
      <c r="A888" s="167"/>
      <c r="B888" s="167"/>
      <c r="C888" s="167"/>
      <c r="D888" s="167"/>
      <c r="E888" s="167"/>
      <c r="F888" s="167"/>
      <c r="G888" s="167"/>
      <c r="H888" s="167"/>
      <c r="I888" s="167"/>
    </row>
    <row r="889" spans="1:9" ht="15.75" customHeight="1" x14ac:dyDescent="0.2">
      <c r="A889" s="167"/>
      <c r="B889" s="167"/>
      <c r="C889" s="167"/>
      <c r="D889" s="167"/>
      <c r="E889" s="167"/>
      <c r="F889" s="167"/>
      <c r="G889" s="167"/>
      <c r="H889" s="167"/>
      <c r="I889" s="167"/>
    </row>
    <row r="890" spans="1:9" ht="15.75" customHeight="1" x14ac:dyDescent="0.2">
      <c r="A890" s="167"/>
      <c r="B890" s="167"/>
      <c r="C890" s="167"/>
      <c r="D890" s="167"/>
      <c r="E890" s="167"/>
      <c r="F890" s="167"/>
      <c r="G890" s="167"/>
      <c r="H890" s="167"/>
      <c r="I890" s="167"/>
    </row>
    <row r="891" spans="1:9" ht="15.75" customHeight="1" x14ac:dyDescent="0.2">
      <c r="A891" s="167"/>
      <c r="B891" s="167"/>
      <c r="C891" s="167"/>
      <c r="D891" s="167"/>
      <c r="E891" s="167"/>
      <c r="F891" s="167"/>
      <c r="G891" s="167"/>
      <c r="H891" s="167"/>
      <c r="I891" s="167"/>
    </row>
    <row r="892" spans="1:9" ht="15.75" customHeight="1" x14ac:dyDescent="0.2">
      <c r="A892" s="167"/>
      <c r="B892" s="167"/>
      <c r="C892" s="167"/>
      <c r="D892" s="167"/>
      <c r="E892" s="167"/>
      <c r="F892" s="167"/>
      <c r="G892" s="167"/>
      <c r="H892" s="167"/>
      <c r="I892" s="167"/>
    </row>
    <row r="893" spans="1:9" ht="15.75" customHeight="1" x14ac:dyDescent="0.2">
      <c r="A893" s="167"/>
      <c r="B893" s="167"/>
      <c r="C893" s="167"/>
      <c r="D893" s="167"/>
      <c r="E893" s="167"/>
      <c r="F893" s="167"/>
      <c r="G893" s="167"/>
      <c r="H893" s="167"/>
      <c r="I893" s="167"/>
    </row>
    <row r="894" spans="1:9" ht="15.75" customHeight="1" x14ac:dyDescent="0.2">
      <c r="A894" s="167"/>
      <c r="B894" s="167"/>
      <c r="C894" s="167"/>
      <c r="D894" s="167"/>
      <c r="E894" s="167"/>
      <c r="F894" s="167"/>
      <c r="G894" s="167"/>
      <c r="H894" s="167"/>
      <c r="I894" s="167"/>
    </row>
    <row r="895" spans="1:9" ht="15.75" customHeight="1" x14ac:dyDescent="0.2">
      <c r="A895" s="167"/>
      <c r="B895" s="167"/>
      <c r="C895" s="167"/>
      <c r="D895" s="167"/>
      <c r="E895" s="167"/>
      <c r="F895" s="167"/>
      <c r="G895" s="167"/>
      <c r="H895" s="167"/>
      <c r="I895" s="167"/>
    </row>
    <row r="896" spans="1:9" ht="15.75" customHeight="1" x14ac:dyDescent="0.2">
      <c r="A896" s="167"/>
      <c r="B896" s="167"/>
      <c r="C896" s="167"/>
      <c r="D896" s="167"/>
      <c r="E896" s="167"/>
      <c r="F896" s="167"/>
      <c r="G896" s="167"/>
      <c r="H896" s="167"/>
      <c r="I896" s="167"/>
    </row>
    <row r="897" spans="1:9" ht="15.75" customHeight="1" x14ac:dyDescent="0.2">
      <c r="A897" s="167"/>
      <c r="B897" s="167"/>
      <c r="C897" s="167"/>
      <c r="D897" s="167"/>
      <c r="E897" s="167"/>
      <c r="F897" s="167"/>
      <c r="G897" s="167"/>
      <c r="H897" s="167"/>
      <c r="I897" s="167"/>
    </row>
    <row r="898" spans="1:9" ht="15.75" customHeight="1" x14ac:dyDescent="0.2">
      <c r="A898" s="167"/>
      <c r="B898" s="167"/>
      <c r="C898" s="167"/>
      <c r="D898" s="167"/>
      <c r="E898" s="167"/>
      <c r="F898" s="167"/>
      <c r="G898" s="167"/>
      <c r="H898" s="167"/>
      <c r="I898" s="167"/>
    </row>
    <row r="899" spans="1:9" ht="15.75" customHeight="1" x14ac:dyDescent="0.2">
      <c r="A899" s="167"/>
      <c r="B899" s="167"/>
      <c r="C899" s="167"/>
      <c r="D899" s="167"/>
      <c r="E899" s="167"/>
      <c r="F899" s="167"/>
      <c r="G899" s="167"/>
      <c r="H899" s="167"/>
      <c r="I899" s="167"/>
    </row>
    <row r="900" spans="1:9" ht="15.75" customHeight="1" x14ac:dyDescent="0.2">
      <c r="A900" s="167"/>
      <c r="B900" s="167"/>
      <c r="C900" s="167"/>
      <c r="D900" s="167"/>
      <c r="E900" s="167"/>
      <c r="F900" s="167"/>
      <c r="G900" s="167"/>
      <c r="H900" s="167"/>
      <c r="I900" s="167"/>
    </row>
    <row r="901" spans="1:9" ht="15.75" customHeight="1" x14ac:dyDescent="0.2">
      <c r="A901" s="167"/>
      <c r="B901" s="167"/>
      <c r="C901" s="167"/>
      <c r="D901" s="167"/>
      <c r="E901" s="167"/>
      <c r="F901" s="167"/>
      <c r="G901" s="167"/>
      <c r="H901" s="167"/>
      <c r="I901" s="167"/>
    </row>
    <row r="902" spans="1:9" ht="15.75" customHeight="1" x14ac:dyDescent="0.2">
      <c r="A902" s="167"/>
      <c r="B902" s="167"/>
      <c r="C902" s="167"/>
      <c r="D902" s="167"/>
      <c r="E902" s="167"/>
      <c r="F902" s="167"/>
      <c r="G902" s="167"/>
      <c r="H902" s="167"/>
      <c r="I902" s="167"/>
    </row>
    <row r="903" spans="1:9" ht="15.75" customHeight="1" x14ac:dyDescent="0.2">
      <c r="A903" s="167"/>
      <c r="B903" s="167"/>
      <c r="C903" s="167"/>
      <c r="D903" s="167"/>
      <c r="E903" s="167"/>
      <c r="F903" s="167"/>
      <c r="G903" s="167"/>
      <c r="H903" s="167"/>
      <c r="I903" s="167"/>
    </row>
    <row r="904" spans="1:9" ht="15.75" customHeight="1" x14ac:dyDescent="0.2">
      <c r="A904" s="167"/>
      <c r="B904" s="167"/>
      <c r="C904" s="167"/>
      <c r="D904" s="167"/>
      <c r="E904" s="167"/>
      <c r="F904" s="167"/>
      <c r="G904" s="167"/>
      <c r="H904" s="167"/>
      <c r="I904" s="167"/>
    </row>
    <row r="905" spans="1:9" ht="15.75" customHeight="1" x14ac:dyDescent="0.2">
      <c r="A905" s="167"/>
      <c r="B905" s="167"/>
      <c r="C905" s="167"/>
      <c r="D905" s="167"/>
      <c r="E905" s="167"/>
      <c r="F905" s="167"/>
      <c r="G905" s="167"/>
      <c r="H905" s="167"/>
      <c r="I905" s="167"/>
    </row>
    <row r="906" spans="1:9" ht="15.75" customHeight="1" x14ac:dyDescent="0.2">
      <c r="A906" s="167"/>
      <c r="B906" s="167"/>
      <c r="C906" s="167"/>
      <c r="D906" s="167"/>
      <c r="E906" s="167"/>
      <c r="F906" s="167"/>
      <c r="G906" s="167"/>
      <c r="H906" s="167"/>
      <c r="I906" s="167"/>
    </row>
    <row r="907" spans="1:9" ht="15.75" customHeight="1" x14ac:dyDescent="0.2">
      <c r="A907" s="167"/>
      <c r="B907" s="167"/>
      <c r="C907" s="167"/>
      <c r="D907" s="167"/>
      <c r="E907" s="167"/>
      <c r="F907" s="167"/>
      <c r="G907" s="167"/>
      <c r="H907" s="167"/>
      <c r="I907" s="167"/>
    </row>
    <row r="908" spans="1:9" ht="15.75" customHeight="1" x14ac:dyDescent="0.2">
      <c r="A908" s="167"/>
      <c r="B908" s="167"/>
      <c r="C908" s="167"/>
      <c r="D908" s="167"/>
      <c r="E908" s="167"/>
      <c r="F908" s="167"/>
      <c r="G908" s="167"/>
      <c r="H908" s="167"/>
      <c r="I908" s="167"/>
    </row>
    <row r="909" spans="1:9" ht="15.75" customHeight="1" x14ac:dyDescent="0.2">
      <c r="A909" s="167"/>
      <c r="B909" s="167"/>
      <c r="C909" s="167"/>
      <c r="D909" s="167"/>
      <c r="E909" s="167"/>
      <c r="F909" s="167"/>
      <c r="G909" s="167"/>
      <c r="H909" s="167"/>
      <c r="I909" s="167"/>
    </row>
    <row r="910" spans="1:9" ht="15.75" customHeight="1" x14ac:dyDescent="0.2">
      <c r="A910" s="167"/>
      <c r="B910" s="167"/>
      <c r="C910" s="167"/>
      <c r="D910" s="167"/>
      <c r="E910" s="167"/>
      <c r="F910" s="167"/>
      <c r="G910" s="167"/>
      <c r="H910" s="167"/>
      <c r="I910" s="167"/>
    </row>
    <row r="911" spans="1:9" ht="15.75" customHeight="1" x14ac:dyDescent="0.2">
      <c r="A911" s="167"/>
      <c r="B911" s="167"/>
      <c r="C911" s="167"/>
      <c r="D911" s="167"/>
      <c r="E911" s="167"/>
      <c r="F911" s="167"/>
      <c r="G911" s="167"/>
      <c r="H911" s="167"/>
      <c r="I911" s="167"/>
    </row>
    <row r="912" spans="1:9" ht="15.75" customHeight="1" x14ac:dyDescent="0.2">
      <c r="A912" s="167"/>
      <c r="B912" s="167"/>
      <c r="C912" s="167"/>
      <c r="D912" s="167"/>
      <c r="E912" s="167"/>
      <c r="F912" s="167"/>
      <c r="G912" s="167"/>
      <c r="H912" s="167"/>
      <c r="I912" s="167"/>
    </row>
    <row r="913" spans="1:9" ht="15.75" customHeight="1" x14ac:dyDescent="0.2">
      <c r="A913" s="167"/>
      <c r="B913" s="167"/>
      <c r="C913" s="167"/>
      <c r="D913" s="167"/>
      <c r="E913" s="167"/>
      <c r="F913" s="167"/>
      <c r="G913" s="167"/>
      <c r="H913" s="167"/>
      <c r="I913" s="167"/>
    </row>
    <row r="914" spans="1:9" ht="15.75" customHeight="1" x14ac:dyDescent="0.2">
      <c r="A914" s="167"/>
      <c r="B914" s="167"/>
      <c r="C914" s="167"/>
      <c r="D914" s="167"/>
      <c r="E914" s="167"/>
      <c r="F914" s="167"/>
      <c r="G914" s="167"/>
      <c r="H914" s="167"/>
      <c r="I914" s="167"/>
    </row>
    <row r="915" spans="1:9" ht="15.75" customHeight="1" x14ac:dyDescent="0.2">
      <c r="A915" s="167"/>
      <c r="B915" s="167"/>
      <c r="C915" s="167"/>
      <c r="D915" s="167"/>
      <c r="E915" s="167"/>
      <c r="F915" s="167"/>
      <c r="G915" s="167"/>
      <c r="H915" s="167"/>
      <c r="I915" s="167"/>
    </row>
    <row r="916" spans="1:9" ht="15.75" customHeight="1" x14ac:dyDescent="0.2">
      <c r="A916" s="167"/>
      <c r="B916" s="167"/>
      <c r="C916" s="167"/>
      <c r="D916" s="167"/>
      <c r="E916" s="167"/>
      <c r="F916" s="167"/>
      <c r="G916" s="167"/>
      <c r="H916" s="167"/>
      <c r="I916" s="167"/>
    </row>
    <row r="917" spans="1:9" ht="15.75" customHeight="1" x14ac:dyDescent="0.2">
      <c r="A917" s="167"/>
      <c r="B917" s="167"/>
      <c r="C917" s="167"/>
      <c r="D917" s="167"/>
      <c r="E917" s="167"/>
      <c r="F917" s="167"/>
      <c r="G917" s="167"/>
      <c r="H917" s="167"/>
      <c r="I917" s="167"/>
    </row>
    <row r="918" spans="1:9" ht="15.75" customHeight="1" x14ac:dyDescent="0.2">
      <c r="A918" s="167"/>
      <c r="B918" s="167"/>
      <c r="C918" s="167"/>
      <c r="D918" s="167"/>
      <c r="E918" s="167"/>
      <c r="F918" s="167"/>
      <c r="G918" s="167"/>
      <c r="H918" s="167"/>
      <c r="I918" s="167"/>
    </row>
    <row r="919" spans="1:9" ht="15.75" customHeight="1" x14ac:dyDescent="0.2">
      <c r="A919" s="167"/>
      <c r="B919" s="167"/>
      <c r="C919" s="167"/>
      <c r="D919" s="167"/>
      <c r="E919" s="167"/>
      <c r="F919" s="167"/>
      <c r="G919" s="167"/>
      <c r="H919" s="167"/>
      <c r="I919" s="167"/>
    </row>
    <row r="920" spans="1:9" ht="15.75" customHeight="1" x14ac:dyDescent="0.2">
      <c r="A920" s="167"/>
      <c r="B920" s="167"/>
      <c r="C920" s="167"/>
      <c r="D920" s="167"/>
      <c r="E920" s="167"/>
      <c r="F920" s="167"/>
      <c r="G920" s="167"/>
      <c r="H920" s="167"/>
      <c r="I920" s="167"/>
    </row>
    <row r="921" spans="1:9" ht="15.75" customHeight="1" x14ac:dyDescent="0.2">
      <c r="A921" s="167"/>
      <c r="B921" s="167"/>
      <c r="C921" s="167"/>
      <c r="D921" s="167"/>
      <c r="E921" s="167"/>
      <c r="F921" s="167"/>
      <c r="G921" s="167"/>
      <c r="H921" s="167"/>
      <c r="I921" s="167"/>
    </row>
    <row r="922" spans="1:9" ht="15.75" customHeight="1" x14ac:dyDescent="0.2">
      <c r="A922" s="167"/>
      <c r="B922" s="167"/>
      <c r="C922" s="167"/>
      <c r="D922" s="167"/>
      <c r="E922" s="167"/>
      <c r="F922" s="167"/>
      <c r="G922" s="167"/>
      <c r="H922" s="167"/>
      <c r="I922" s="167"/>
    </row>
    <row r="923" spans="1:9" ht="15.75" customHeight="1" x14ac:dyDescent="0.2">
      <c r="A923" s="167"/>
      <c r="B923" s="167"/>
      <c r="C923" s="167"/>
      <c r="D923" s="167"/>
      <c r="E923" s="167"/>
      <c r="F923" s="167"/>
      <c r="G923" s="167"/>
      <c r="H923" s="167"/>
      <c r="I923" s="167"/>
    </row>
    <row r="924" spans="1:9" ht="15.75" customHeight="1" x14ac:dyDescent="0.2">
      <c r="A924" s="167"/>
      <c r="B924" s="167"/>
      <c r="C924" s="167"/>
      <c r="D924" s="167"/>
      <c r="E924" s="167"/>
      <c r="F924" s="167"/>
      <c r="G924" s="167"/>
      <c r="H924" s="167"/>
      <c r="I924" s="167"/>
    </row>
    <row r="925" spans="1:9" ht="15.75" customHeight="1" x14ac:dyDescent="0.2">
      <c r="A925" s="167"/>
      <c r="B925" s="167"/>
      <c r="C925" s="167"/>
      <c r="D925" s="167"/>
      <c r="E925" s="167"/>
      <c r="F925" s="167"/>
      <c r="G925" s="167"/>
      <c r="H925" s="167"/>
      <c r="I925" s="167"/>
    </row>
    <row r="926" spans="1:9" ht="15.75" customHeight="1" x14ac:dyDescent="0.2">
      <c r="A926" s="167"/>
      <c r="B926" s="167"/>
      <c r="C926" s="167"/>
      <c r="D926" s="167"/>
      <c r="E926" s="167"/>
      <c r="F926" s="167"/>
      <c r="G926" s="167"/>
      <c r="H926" s="167"/>
      <c r="I926" s="167"/>
    </row>
    <row r="927" spans="1:9" ht="15.75" customHeight="1" x14ac:dyDescent="0.2">
      <c r="A927" s="167"/>
      <c r="B927" s="167"/>
      <c r="C927" s="167"/>
      <c r="D927" s="167"/>
      <c r="E927" s="167"/>
      <c r="F927" s="167"/>
      <c r="G927" s="167"/>
      <c r="H927" s="167"/>
      <c r="I927" s="167"/>
    </row>
    <row r="928" spans="1:9" ht="15.75" customHeight="1" x14ac:dyDescent="0.2">
      <c r="A928" s="167"/>
      <c r="B928" s="167"/>
      <c r="C928" s="167"/>
      <c r="D928" s="167"/>
      <c r="E928" s="167"/>
      <c r="F928" s="167"/>
      <c r="G928" s="167"/>
      <c r="H928" s="167"/>
      <c r="I928" s="167"/>
    </row>
    <row r="929" spans="1:9" ht="15.75" customHeight="1" x14ac:dyDescent="0.2">
      <c r="A929" s="167"/>
      <c r="B929" s="167"/>
      <c r="C929" s="167"/>
      <c r="D929" s="167"/>
      <c r="E929" s="167"/>
      <c r="F929" s="167"/>
      <c r="G929" s="167"/>
      <c r="H929" s="167"/>
      <c r="I929" s="167"/>
    </row>
    <row r="930" spans="1:9" ht="15.75" customHeight="1" x14ac:dyDescent="0.2">
      <c r="A930" s="167"/>
      <c r="B930" s="167"/>
      <c r="C930" s="167"/>
      <c r="D930" s="167"/>
      <c r="E930" s="167"/>
      <c r="F930" s="167"/>
      <c r="G930" s="167"/>
      <c r="H930" s="167"/>
      <c r="I930" s="167"/>
    </row>
    <row r="931" spans="1:9" ht="15.75" customHeight="1" x14ac:dyDescent="0.2">
      <c r="A931" s="167"/>
      <c r="B931" s="167"/>
      <c r="C931" s="167"/>
      <c r="D931" s="167"/>
      <c r="E931" s="167"/>
      <c r="F931" s="167"/>
      <c r="G931" s="167"/>
      <c r="H931" s="167"/>
      <c r="I931" s="167"/>
    </row>
    <row r="932" spans="1:9" ht="15.75" customHeight="1" x14ac:dyDescent="0.2">
      <c r="A932" s="167"/>
      <c r="B932" s="167"/>
      <c r="C932" s="167"/>
      <c r="D932" s="167"/>
      <c r="E932" s="167"/>
      <c r="F932" s="167"/>
      <c r="G932" s="167"/>
      <c r="H932" s="167"/>
      <c r="I932" s="167"/>
    </row>
    <row r="933" spans="1:9" ht="15.75" customHeight="1" x14ac:dyDescent="0.2">
      <c r="A933" s="167"/>
      <c r="B933" s="167"/>
      <c r="C933" s="167"/>
      <c r="D933" s="167"/>
      <c r="E933" s="167"/>
      <c r="F933" s="167"/>
      <c r="G933" s="167"/>
      <c r="H933" s="167"/>
      <c r="I933" s="167"/>
    </row>
    <row r="934" spans="1:9" ht="15.75" customHeight="1" x14ac:dyDescent="0.2">
      <c r="A934" s="167"/>
      <c r="B934" s="167"/>
      <c r="C934" s="167"/>
      <c r="D934" s="167"/>
      <c r="E934" s="167"/>
      <c r="F934" s="167"/>
      <c r="G934" s="167"/>
      <c r="H934" s="167"/>
      <c r="I934" s="167"/>
    </row>
    <row r="935" spans="1:9" ht="15.75" customHeight="1" x14ac:dyDescent="0.2">
      <c r="A935" s="167"/>
      <c r="B935" s="167"/>
      <c r="C935" s="167"/>
      <c r="D935" s="167"/>
      <c r="E935" s="167"/>
      <c r="F935" s="167"/>
      <c r="G935" s="167"/>
      <c r="H935" s="167"/>
      <c r="I935" s="167"/>
    </row>
    <row r="936" spans="1:9" ht="15.75" customHeight="1" x14ac:dyDescent="0.2">
      <c r="A936" s="167"/>
      <c r="B936" s="167"/>
      <c r="C936" s="167"/>
      <c r="D936" s="167"/>
      <c r="E936" s="167"/>
      <c r="F936" s="167"/>
      <c r="G936" s="167"/>
      <c r="H936" s="167"/>
      <c r="I936" s="167"/>
    </row>
    <row r="937" spans="1:9" ht="15.75" customHeight="1" x14ac:dyDescent="0.2">
      <c r="A937" s="167"/>
      <c r="B937" s="167"/>
      <c r="C937" s="167"/>
      <c r="D937" s="167"/>
      <c r="E937" s="167"/>
      <c r="F937" s="167"/>
      <c r="G937" s="167"/>
      <c r="H937" s="167"/>
      <c r="I937" s="167"/>
    </row>
    <row r="938" spans="1:9" ht="15.75" customHeight="1" x14ac:dyDescent="0.2">
      <c r="A938" s="167"/>
      <c r="B938" s="167"/>
      <c r="C938" s="167"/>
      <c r="D938" s="167"/>
      <c r="E938" s="167"/>
      <c r="F938" s="167"/>
      <c r="G938" s="167"/>
      <c r="H938" s="167"/>
      <c r="I938" s="167"/>
    </row>
    <row r="939" spans="1:9" ht="15.75" customHeight="1" x14ac:dyDescent="0.2">
      <c r="A939" s="167"/>
      <c r="B939" s="167"/>
      <c r="C939" s="167"/>
      <c r="D939" s="167"/>
      <c r="E939" s="167"/>
      <c r="F939" s="167"/>
      <c r="G939" s="167"/>
      <c r="H939" s="167"/>
      <c r="I939" s="167"/>
    </row>
    <row r="940" spans="1:9" ht="15.75" customHeight="1" x14ac:dyDescent="0.2">
      <c r="A940" s="167"/>
      <c r="B940" s="167"/>
      <c r="C940" s="167"/>
      <c r="D940" s="167"/>
      <c r="E940" s="167"/>
      <c r="F940" s="167"/>
      <c r="G940" s="167"/>
      <c r="H940" s="167"/>
      <c r="I940" s="167"/>
    </row>
    <row r="941" spans="1:9" ht="15.75" customHeight="1" x14ac:dyDescent="0.2">
      <c r="A941" s="167"/>
      <c r="B941" s="167"/>
      <c r="C941" s="167"/>
      <c r="D941" s="167"/>
      <c r="E941" s="167"/>
      <c r="F941" s="167"/>
      <c r="G941" s="167"/>
      <c r="H941" s="167"/>
      <c r="I941" s="167"/>
    </row>
    <row r="942" spans="1:9" ht="15.75" customHeight="1" x14ac:dyDescent="0.2">
      <c r="A942" s="167"/>
      <c r="B942" s="167"/>
      <c r="C942" s="167"/>
      <c r="D942" s="167"/>
      <c r="E942" s="167"/>
      <c r="F942" s="167"/>
      <c r="G942" s="167"/>
      <c r="H942" s="167"/>
      <c r="I942" s="167"/>
    </row>
    <row r="943" spans="1:9" ht="15.75" customHeight="1" x14ac:dyDescent="0.2">
      <c r="A943" s="167"/>
      <c r="B943" s="167"/>
      <c r="C943" s="167"/>
      <c r="D943" s="167"/>
      <c r="E943" s="167"/>
      <c r="F943" s="167"/>
      <c r="G943" s="167"/>
      <c r="H943" s="167"/>
      <c r="I943" s="167"/>
    </row>
    <row r="944" spans="1:9" ht="15.75" customHeight="1" x14ac:dyDescent="0.2">
      <c r="A944" s="167"/>
      <c r="B944" s="167"/>
      <c r="C944" s="167"/>
      <c r="D944" s="167"/>
      <c r="E944" s="167"/>
      <c r="F944" s="167"/>
      <c r="G944" s="167"/>
      <c r="H944" s="167"/>
      <c r="I944" s="167"/>
    </row>
    <row r="945" spans="1:9" ht="15.75" customHeight="1" x14ac:dyDescent="0.2">
      <c r="A945" s="167"/>
      <c r="B945" s="167"/>
      <c r="C945" s="167"/>
      <c r="D945" s="167"/>
      <c r="E945" s="167"/>
      <c r="F945" s="167"/>
      <c r="G945" s="167"/>
      <c r="H945" s="167"/>
      <c r="I945" s="167"/>
    </row>
    <row r="946" spans="1:9" ht="15.75" customHeight="1" x14ac:dyDescent="0.2">
      <c r="A946" s="167"/>
      <c r="B946" s="167"/>
      <c r="C946" s="167"/>
      <c r="D946" s="167"/>
      <c r="E946" s="167"/>
      <c r="F946" s="167"/>
      <c r="G946" s="167"/>
      <c r="H946" s="167"/>
      <c r="I946" s="167"/>
    </row>
    <row r="947" spans="1:9" ht="15.75" customHeight="1" x14ac:dyDescent="0.2">
      <c r="A947" s="167"/>
      <c r="B947" s="167"/>
      <c r="C947" s="167"/>
      <c r="D947" s="167"/>
      <c r="E947" s="167"/>
      <c r="F947" s="167"/>
      <c r="G947" s="167"/>
      <c r="H947" s="167"/>
      <c r="I947" s="167"/>
    </row>
    <row r="948" spans="1:9" ht="15.75" customHeight="1" x14ac:dyDescent="0.2">
      <c r="A948" s="167"/>
      <c r="B948" s="167"/>
      <c r="C948" s="167"/>
      <c r="D948" s="167"/>
      <c r="E948" s="167"/>
      <c r="F948" s="167"/>
      <c r="G948" s="167"/>
      <c r="H948" s="167"/>
      <c r="I948" s="167"/>
    </row>
    <row r="949" spans="1:9" ht="15.75" customHeight="1" x14ac:dyDescent="0.2">
      <c r="A949" s="167"/>
      <c r="B949" s="167"/>
      <c r="C949" s="167"/>
      <c r="D949" s="167"/>
      <c r="E949" s="167"/>
      <c r="F949" s="167"/>
      <c r="G949" s="167"/>
      <c r="H949" s="167"/>
      <c r="I949" s="167"/>
    </row>
    <row r="950" spans="1:9" ht="15.75" customHeight="1" x14ac:dyDescent="0.2">
      <c r="A950" s="167"/>
      <c r="B950" s="167"/>
      <c r="C950" s="167"/>
      <c r="D950" s="167"/>
      <c r="E950" s="167"/>
      <c r="F950" s="167"/>
      <c r="G950" s="167"/>
      <c r="H950" s="167"/>
      <c r="I950" s="167"/>
    </row>
    <row r="951" spans="1:9" ht="15.75" customHeight="1" x14ac:dyDescent="0.2">
      <c r="A951" s="167"/>
      <c r="B951" s="167"/>
      <c r="C951" s="167"/>
      <c r="D951" s="167"/>
      <c r="E951" s="167"/>
      <c r="F951" s="167"/>
      <c r="G951" s="167"/>
      <c r="H951" s="167"/>
      <c r="I951" s="167"/>
    </row>
    <row r="952" spans="1:9" ht="15.75" customHeight="1" x14ac:dyDescent="0.2">
      <c r="A952" s="167"/>
      <c r="B952" s="167"/>
      <c r="C952" s="167"/>
      <c r="D952" s="167"/>
      <c r="E952" s="167"/>
      <c r="F952" s="167"/>
      <c r="G952" s="167"/>
      <c r="H952" s="167"/>
      <c r="I952" s="167"/>
    </row>
    <row r="953" spans="1:9" ht="15.75" customHeight="1" x14ac:dyDescent="0.2">
      <c r="A953" s="167"/>
      <c r="B953" s="167"/>
      <c r="C953" s="167"/>
      <c r="D953" s="167"/>
      <c r="E953" s="167"/>
      <c r="F953" s="167"/>
      <c r="G953" s="167"/>
      <c r="H953" s="167"/>
      <c r="I953" s="167"/>
    </row>
    <row r="954" spans="1:9" ht="15.75" customHeight="1" x14ac:dyDescent="0.2">
      <c r="A954" s="167"/>
      <c r="B954" s="167"/>
      <c r="C954" s="167"/>
      <c r="D954" s="167"/>
      <c r="E954" s="167"/>
      <c r="F954" s="167"/>
      <c r="G954" s="167"/>
      <c r="H954" s="167"/>
      <c r="I954" s="167"/>
    </row>
    <row r="955" spans="1:9" ht="15.75" customHeight="1" x14ac:dyDescent="0.2">
      <c r="A955" s="167"/>
      <c r="B955" s="167"/>
      <c r="C955" s="167"/>
      <c r="D955" s="167"/>
      <c r="E955" s="167"/>
      <c r="F955" s="167"/>
      <c r="G955" s="167"/>
      <c r="H955" s="167"/>
      <c r="I955" s="167"/>
    </row>
    <row r="956" spans="1:9" ht="15.75" customHeight="1" x14ac:dyDescent="0.2">
      <c r="A956" s="167"/>
      <c r="B956" s="167"/>
      <c r="C956" s="167"/>
      <c r="D956" s="167"/>
      <c r="E956" s="167"/>
      <c r="F956" s="167"/>
      <c r="G956" s="167"/>
      <c r="H956" s="167"/>
      <c r="I956" s="167"/>
    </row>
    <row r="957" spans="1:9" ht="15.75" customHeight="1" x14ac:dyDescent="0.2">
      <c r="A957" s="167"/>
      <c r="B957" s="167"/>
      <c r="C957" s="167"/>
      <c r="D957" s="167"/>
      <c r="E957" s="167"/>
      <c r="F957" s="167"/>
      <c r="G957" s="167"/>
      <c r="H957" s="167"/>
      <c r="I957" s="167"/>
    </row>
    <row r="958" spans="1:9" ht="15.75" customHeight="1" x14ac:dyDescent="0.2">
      <c r="A958" s="167"/>
      <c r="B958" s="167"/>
      <c r="C958" s="167"/>
      <c r="D958" s="167"/>
      <c r="E958" s="167"/>
      <c r="F958" s="167"/>
      <c r="G958" s="167"/>
      <c r="H958" s="167"/>
      <c r="I958" s="167"/>
    </row>
    <row r="959" spans="1:9" ht="15.75" customHeight="1" x14ac:dyDescent="0.2">
      <c r="A959" s="167"/>
      <c r="B959" s="167"/>
      <c r="C959" s="167"/>
      <c r="D959" s="167"/>
      <c r="E959" s="167"/>
      <c r="F959" s="167"/>
      <c r="G959" s="167"/>
      <c r="H959" s="167"/>
      <c r="I959" s="167"/>
    </row>
    <row r="960" spans="1:9" ht="15.75" customHeight="1" x14ac:dyDescent="0.2">
      <c r="A960" s="167"/>
      <c r="B960" s="167"/>
      <c r="C960" s="167"/>
      <c r="D960" s="167"/>
      <c r="E960" s="167"/>
      <c r="F960" s="167"/>
      <c r="G960" s="167"/>
      <c r="H960" s="167"/>
      <c r="I960" s="167"/>
    </row>
    <row r="961" spans="1:9" ht="15.75" customHeight="1" x14ac:dyDescent="0.2">
      <c r="A961" s="167"/>
      <c r="B961" s="167"/>
      <c r="C961" s="167"/>
      <c r="D961" s="167"/>
      <c r="E961" s="167"/>
      <c r="F961" s="167"/>
      <c r="G961" s="167"/>
      <c r="H961" s="167"/>
      <c r="I961" s="167"/>
    </row>
    <row r="962" spans="1:9" ht="15.75" customHeight="1" x14ac:dyDescent="0.2">
      <c r="A962" s="167"/>
      <c r="B962" s="167"/>
      <c r="C962" s="167"/>
      <c r="D962" s="167"/>
      <c r="E962" s="167"/>
      <c r="F962" s="167"/>
      <c r="G962" s="167"/>
      <c r="H962" s="167"/>
      <c r="I962" s="167"/>
    </row>
    <row r="963" spans="1:9" ht="15.75" customHeight="1" x14ac:dyDescent="0.2">
      <c r="A963" s="167"/>
      <c r="B963" s="167"/>
      <c r="C963" s="167"/>
      <c r="D963" s="167"/>
      <c r="E963" s="167"/>
      <c r="F963" s="167"/>
      <c r="G963" s="167"/>
      <c r="H963" s="167"/>
      <c r="I963" s="167"/>
    </row>
    <row r="964" spans="1:9" ht="15.75" customHeight="1" x14ac:dyDescent="0.2">
      <c r="A964" s="167"/>
      <c r="B964" s="167"/>
      <c r="C964" s="167"/>
      <c r="D964" s="167"/>
      <c r="E964" s="167"/>
      <c r="F964" s="167"/>
      <c r="G964" s="167"/>
      <c r="H964" s="167"/>
      <c r="I964" s="167"/>
    </row>
    <row r="965" spans="1:9" ht="15.75" customHeight="1" x14ac:dyDescent="0.2">
      <c r="A965" s="167"/>
      <c r="B965" s="167"/>
      <c r="C965" s="167"/>
      <c r="D965" s="167"/>
      <c r="E965" s="167"/>
      <c r="F965" s="167"/>
      <c r="G965" s="167"/>
      <c r="H965" s="167"/>
      <c r="I965" s="167"/>
    </row>
    <row r="966" spans="1:9" ht="15.75" customHeight="1" x14ac:dyDescent="0.2">
      <c r="A966" s="167"/>
      <c r="B966" s="167"/>
      <c r="C966" s="167"/>
      <c r="D966" s="167"/>
      <c r="E966" s="167"/>
      <c r="F966" s="167"/>
      <c r="G966" s="167"/>
      <c r="H966" s="167"/>
      <c r="I966" s="167"/>
    </row>
    <row r="967" spans="1:9" ht="15.75" customHeight="1" x14ac:dyDescent="0.2">
      <c r="A967" s="167"/>
      <c r="B967" s="167"/>
      <c r="C967" s="167"/>
      <c r="D967" s="167"/>
      <c r="E967" s="167"/>
      <c r="F967" s="167"/>
      <c r="G967" s="167"/>
      <c r="H967" s="167"/>
      <c r="I967" s="167"/>
    </row>
    <row r="968" spans="1:9" ht="15.75" customHeight="1" x14ac:dyDescent="0.2">
      <c r="A968" s="167"/>
      <c r="B968" s="167"/>
      <c r="C968" s="167"/>
      <c r="D968" s="167"/>
      <c r="E968" s="167"/>
      <c r="F968" s="167"/>
      <c r="G968" s="167"/>
      <c r="H968" s="167"/>
      <c r="I968" s="167"/>
    </row>
    <row r="969" spans="1:9" ht="15.75" customHeight="1" x14ac:dyDescent="0.2">
      <c r="A969" s="167"/>
      <c r="B969" s="167"/>
      <c r="C969" s="167"/>
      <c r="D969" s="167"/>
      <c r="E969" s="167"/>
      <c r="F969" s="167"/>
      <c r="G969" s="167"/>
      <c r="H969" s="167"/>
      <c r="I969" s="167"/>
    </row>
    <row r="970" spans="1:9" ht="15.75" customHeight="1" x14ac:dyDescent="0.2">
      <c r="A970" s="167"/>
      <c r="B970" s="167"/>
      <c r="C970" s="167"/>
      <c r="D970" s="167"/>
      <c r="E970" s="167"/>
      <c r="F970" s="167"/>
      <c r="G970" s="167"/>
      <c r="H970" s="167"/>
      <c r="I970" s="167"/>
    </row>
    <row r="971" spans="1:9" ht="15.75" customHeight="1" x14ac:dyDescent="0.2">
      <c r="A971" s="167"/>
      <c r="B971" s="167"/>
      <c r="C971" s="167"/>
      <c r="D971" s="167"/>
      <c r="E971" s="167"/>
      <c r="F971" s="167"/>
      <c r="G971" s="167"/>
      <c r="H971" s="167"/>
      <c r="I971" s="167"/>
    </row>
    <row r="972" spans="1:9" ht="15.75" customHeight="1" x14ac:dyDescent="0.2">
      <c r="A972" s="167"/>
      <c r="B972" s="167"/>
      <c r="C972" s="167"/>
      <c r="D972" s="167"/>
      <c r="E972" s="167"/>
      <c r="F972" s="167"/>
      <c r="G972" s="167"/>
      <c r="H972" s="167"/>
      <c r="I972" s="167"/>
    </row>
    <row r="973" spans="1:9" ht="15.75" customHeight="1" x14ac:dyDescent="0.2">
      <c r="A973" s="167"/>
      <c r="B973" s="167"/>
      <c r="C973" s="167"/>
      <c r="D973" s="167"/>
      <c r="E973" s="167"/>
      <c r="F973" s="167"/>
      <c r="G973" s="167"/>
      <c r="H973" s="167"/>
      <c r="I973" s="167"/>
    </row>
    <row r="974" spans="1:9" ht="15.75" customHeight="1" x14ac:dyDescent="0.2">
      <c r="A974" s="167"/>
      <c r="B974" s="167"/>
      <c r="C974" s="167"/>
      <c r="D974" s="167"/>
      <c r="E974" s="167"/>
      <c r="F974" s="167"/>
      <c r="G974" s="167"/>
      <c r="H974" s="167"/>
      <c r="I974" s="167"/>
    </row>
    <row r="975" spans="1:9" ht="15.75" customHeight="1" x14ac:dyDescent="0.2">
      <c r="A975" s="167"/>
      <c r="B975" s="167"/>
      <c r="C975" s="167"/>
      <c r="D975" s="167"/>
      <c r="E975" s="167"/>
      <c r="F975" s="167"/>
      <c r="G975" s="167"/>
      <c r="H975" s="167"/>
      <c r="I975" s="167"/>
    </row>
    <row r="976" spans="1:9" ht="15.75" customHeight="1" x14ac:dyDescent="0.2">
      <c r="A976" s="167"/>
      <c r="B976" s="167"/>
      <c r="C976" s="167"/>
      <c r="D976" s="167"/>
      <c r="E976" s="167"/>
      <c r="F976" s="167"/>
      <c r="G976" s="167"/>
      <c r="H976" s="167"/>
      <c r="I976" s="167"/>
    </row>
    <row r="977" spans="1:9" ht="15.75" customHeight="1" x14ac:dyDescent="0.2">
      <c r="A977" s="167"/>
      <c r="B977" s="167"/>
      <c r="C977" s="167"/>
      <c r="D977" s="167"/>
      <c r="E977" s="167"/>
      <c r="F977" s="167"/>
      <c r="G977" s="167"/>
      <c r="H977" s="167"/>
      <c r="I977" s="167"/>
    </row>
    <row r="978" spans="1:9" ht="15.75" customHeight="1" x14ac:dyDescent="0.2">
      <c r="A978" s="167"/>
      <c r="B978" s="167"/>
      <c r="C978" s="167"/>
      <c r="D978" s="167"/>
      <c r="E978" s="167"/>
      <c r="F978" s="167"/>
      <c r="G978" s="167"/>
      <c r="H978" s="167"/>
      <c r="I978" s="167"/>
    </row>
    <row r="979" spans="1:9" ht="15.75" customHeight="1" x14ac:dyDescent="0.2">
      <c r="A979" s="167"/>
      <c r="B979" s="167"/>
      <c r="C979" s="167"/>
      <c r="D979" s="167"/>
      <c r="E979" s="167"/>
      <c r="F979" s="167"/>
      <c r="G979" s="167"/>
      <c r="H979" s="167"/>
      <c r="I979" s="167"/>
    </row>
    <row r="980" spans="1:9" ht="15.75" customHeight="1" x14ac:dyDescent="0.2">
      <c r="A980" s="167"/>
      <c r="B980" s="167"/>
      <c r="C980" s="167"/>
      <c r="D980" s="167"/>
      <c r="E980" s="167"/>
      <c r="F980" s="167"/>
      <c r="G980" s="167"/>
      <c r="H980" s="167"/>
      <c r="I980" s="167"/>
    </row>
    <row r="981" spans="1:9" ht="15.75" customHeight="1" x14ac:dyDescent="0.2">
      <c r="A981" s="167"/>
      <c r="B981" s="167"/>
      <c r="C981" s="167"/>
      <c r="D981" s="167"/>
      <c r="E981" s="167"/>
      <c r="F981" s="167"/>
      <c r="G981" s="167"/>
      <c r="H981" s="167"/>
      <c r="I981" s="167"/>
    </row>
    <row r="982" spans="1:9" ht="15.75" customHeight="1" x14ac:dyDescent="0.2">
      <c r="A982" s="167"/>
      <c r="B982" s="167"/>
      <c r="C982" s="167"/>
      <c r="D982" s="167"/>
      <c r="E982" s="167"/>
      <c r="F982" s="167"/>
      <c r="G982" s="167"/>
      <c r="H982" s="167"/>
      <c r="I982" s="167"/>
    </row>
    <row r="983" spans="1:9" ht="15.75" customHeight="1" x14ac:dyDescent="0.2">
      <c r="A983" s="167"/>
      <c r="B983" s="167"/>
      <c r="C983" s="167"/>
      <c r="D983" s="167"/>
      <c r="E983" s="167"/>
      <c r="F983" s="167"/>
      <c r="G983" s="167"/>
      <c r="H983" s="167"/>
      <c r="I983" s="167"/>
    </row>
    <row r="984" spans="1:9" ht="15.75" customHeight="1" x14ac:dyDescent="0.2">
      <c r="A984" s="167"/>
      <c r="B984" s="167"/>
      <c r="C984" s="167"/>
      <c r="D984" s="167"/>
      <c r="E984" s="167"/>
      <c r="F984" s="167"/>
      <c r="G984" s="167"/>
      <c r="H984" s="167"/>
      <c r="I984" s="167"/>
    </row>
    <row r="985" spans="1:9" ht="15.75" customHeight="1" x14ac:dyDescent="0.2">
      <c r="A985" s="167"/>
      <c r="B985" s="167"/>
      <c r="C985" s="167"/>
      <c r="D985" s="167"/>
      <c r="E985" s="167"/>
      <c r="F985" s="167"/>
      <c r="G985" s="167"/>
      <c r="H985" s="167"/>
      <c r="I985" s="167"/>
    </row>
    <row r="986" spans="1:9" ht="15.75" customHeight="1" x14ac:dyDescent="0.2">
      <c r="A986" s="167"/>
      <c r="B986" s="167"/>
      <c r="C986" s="167"/>
      <c r="D986" s="167"/>
      <c r="E986" s="167"/>
      <c r="F986" s="167"/>
      <c r="G986" s="167"/>
      <c r="H986" s="167"/>
      <c r="I986" s="167"/>
    </row>
    <row r="987" spans="1:9" ht="15.75" customHeight="1" x14ac:dyDescent="0.2">
      <c r="A987" s="167"/>
      <c r="B987" s="167"/>
      <c r="C987" s="167"/>
      <c r="D987" s="167"/>
      <c r="E987" s="167"/>
      <c r="F987" s="167"/>
      <c r="G987" s="167"/>
      <c r="H987" s="167"/>
      <c r="I987" s="167"/>
    </row>
    <row r="988" spans="1:9" ht="15.75" customHeight="1" x14ac:dyDescent="0.2">
      <c r="A988" s="167"/>
      <c r="B988" s="167"/>
      <c r="C988" s="167"/>
      <c r="D988" s="167"/>
      <c r="E988" s="167"/>
      <c r="F988" s="167"/>
      <c r="G988" s="167"/>
      <c r="H988" s="167"/>
      <c r="I988" s="167"/>
    </row>
    <row r="989" spans="1:9" ht="15.75" customHeight="1" x14ac:dyDescent="0.2">
      <c r="A989" s="167"/>
      <c r="B989" s="167"/>
      <c r="C989" s="167"/>
      <c r="D989" s="167"/>
      <c r="E989" s="167"/>
      <c r="F989" s="167"/>
      <c r="G989" s="167"/>
      <c r="H989" s="167"/>
      <c r="I989" s="167"/>
    </row>
    <row r="990" spans="1:9" ht="15.75" customHeight="1" x14ac:dyDescent="0.2">
      <c r="A990" s="167"/>
      <c r="B990" s="167"/>
      <c r="C990" s="167"/>
      <c r="D990" s="167"/>
      <c r="E990" s="167"/>
      <c r="F990" s="167"/>
      <c r="G990" s="167"/>
      <c r="H990" s="167"/>
      <c r="I990" s="167"/>
    </row>
    <row r="991" spans="1:9" ht="15.75" customHeight="1" x14ac:dyDescent="0.2">
      <c r="A991" s="167"/>
      <c r="B991" s="167"/>
      <c r="C991" s="167"/>
      <c r="D991" s="167"/>
      <c r="E991" s="167"/>
      <c r="F991" s="167"/>
      <c r="G991" s="167"/>
      <c r="H991" s="167"/>
      <c r="I991" s="167"/>
    </row>
    <row r="992" spans="1:9" ht="15.75" customHeight="1" x14ac:dyDescent="0.2">
      <c r="A992" s="167"/>
      <c r="B992" s="167"/>
      <c r="C992" s="167"/>
      <c r="D992" s="167"/>
      <c r="E992" s="167"/>
      <c r="F992" s="167"/>
      <c r="G992" s="167"/>
      <c r="H992" s="167"/>
      <c r="I992" s="167"/>
    </row>
    <row r="993" spans="1:9" ht="15.75" customHeight="1" x14ac:dyDescent="0.2">
      <c r="A993" s="167"/>
      <c r="B993" s="167"/>
      <c r="C993" s="167"/>
      <c r="D993" s="167"/>
      <c r="E993" s="167"/>
      <c r="F993" s="167"/>
      <c r="G993" s="167"/>
      <c r="H993" s="167"/>
      <c r="I993" s="167"/>
    </row>
    <row r="994" spans="1:9" ht="15.75" customHeight="1" x14ac:dyDescent="0.2">
      <c r="A994" s="167"/>
      <c r="B994" s="167"/>
      <c r="C994" s="167"/>
      <c r="D994" s="167"/>
      <c r="E994" s="167"/>
      <c r="F994" s="167"/>
      <c r="G994" s="167"/>
      <c r="H994" s="167"/>
      <c r="I994" s="167"/>
    </row>
    <row r="995" spans="1:9" ht="15.75" customHeight="1" x14ac:dyDescent="0.2">
      <c r="A995" s="167"/>
      <c r="B995" s="167"/>
      <c r="C995" s="167"/>
      <c r="D995" s="167"/>
      <c r="E995" s="167"/>
      <c r="F995" s="167"/>
      <c r="G995" s="167"/>
      <c r="H995" s="167"/>
      <c r="I995" s="167"/>
    </row>
    <row r="996" spans="1:9" ht="15.75" customHeight="1" x14ac:dyDescent="0.2">
      <c r="A996" s="167"/>
      <c r="B996" s="167"/>
      <c r="C996" s="167"/>
      <c r="D996" s="167"/>
      <c r="E996" s="167"/>
      <c r="F996" s="167"/>
      <c r="G996" s="167"/>
      <c r="H996" s="167"/>
      <c r="I996" s="167"/>
    </row>
    <row r="997" spans="1:9" ht="15.75" customHeight="1" x14ac:dyDescent="0.2">
      <c r="A997" s="167"/>
      <c r="B997" s="167"/>
      <c r="C997" s="167"/>
      <c r="D997" s="167"/>
      <c r="E997" s="167"/>
      <c r="F997" s="167"/>
      <c r="G997" s="167"/>
      <c r="H997" s="167"/>
      <c r="I997" s="167"/>
    </row>
    <row r="998" spans="1:9" ht="15.75" customHeight="1" x14ac:dyDescent="0.2">
      <c r="A998" s="167"/>
      <c r="B998" s="167"/>
      <c r="C998" s="167"/>
      <c r="D998" s="167"/>
      <c r="E998" s="167"/>
      <c r="F998" s="167"/>
      <c r="G998" s="167"/>
      <c r="H998" s="167"/>
      <c r="I998" s="167"/>
    </row>
  </sheetData>
  <mergeCells count="2">
    <mergeCell ref="C3:E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topLeftCell="A19" workbookViewId="0">
      <selection activeCell="D41" sqref="D41"/>
    </sheetView>
  </sheetViews>
  <sheetFormatPr defaultColWidth="17.42578125" defaultRowHeight="15" customHeight="1" x14ac:dyDescent="0.2"/>
  <cols>
    <col min="1" max="1" width="12.5703125" customWidth="1"/>
    <col min="2" max="2" width="32" customWidth="1"/>
    <col min="3" max="3" width="7.42578125" customWidth="1"/>
    <col min="4" max="4" width="11.42578125" customWidth="1"/>
    <col min="5" max="5" width="10.42578125" customWidth="1"/>
    <col min="6" max="6" width="8.5703125" customWidth="1"/>
  </cols>
  <sheetData>
    <row r="1" spans="1:6" ht="12.75" customHeight="1" x14ac:dyDescent="0.2">
      <c r="A1" s="4" t="s">
        <v>316</v>
      </c>
      <c r="B1" s="6"/>
      <c r="C1" s="6"/>
      <c r="D1" s="6"/>
      <c r="E1" s="6"/>
      <c r="F1" s="7"/>
    </row>
    <row r="2" spans="1:6" ht="12.75" customHeight="1" x14ac:dyDescent="0.2">
      <c r="A2" s="4"/>
      <c r="B2" s="6"/>
      <c r="C2" s="6"/>
      <c r="D2" s="9"/>
      <c r="E2" s="6"/>
      <c r="F2" s="7"/>
    </row>
    <row r="3" spans="1:6" ht="26.25" customHeight="1" x14ac:dyDescent="0.2">
      <c r="A3" s="57" t="s">
        <v>1</v>
      </c>
      <c r="B3" s="5" t="s">
        <v>3</v>
      </c>
      <c r="C3" s="58" t="s">
        <v>4</v>
      </c>
      <c r="D3" s="162" t="str">
        <f>"Membership Fees "&amp;RIGHT(Yearn-1,2)</f>
        <v>Membership Fees 15</v>
      </c>
      <c r="E3" s="6"/>
      <c r="F3" s="7"/>
    </row>
    <row r="4" spans="1:6" ht="12.75" customHeight="1" x14ac:dyDescent="0.2">
      <c r="A4" s="163">
        <v>41690</v>
      </c>
      <c r="B4" s="164" t="s">
        <v>317</v>
      </c>
      <c r="C4" s="165">
        <f>SUM(D4:F4)</f>
        <v>310</v>
      </c>
      <c r="D4" s="166">
        <v>310</v>
      </c>
      <c r="E4" s="6"/>
      <c r="F4" s="167" t="s">
        <v>318</v>
      </c>
    </row>
    <row r="5" spans="1:6" ht="14.25" customHeight="1" x14ac:dyDescent="0.2">
      <c r="A5" s="33"/>
      <c r="B5" s="168"/>
      <c r="C5" s="38"/>
      <c r="D5" s="35"/>
      <c r="E5" s="6"/>
      <c r="F5" s="7"/>
    </row>
    <row r="6" spans="1:6" ht="12.75" customHeight="1" x14ac:dyDescent="0.2">
      <c r="A6" s="33"/>
      <c r="B6" s="6"/>
      <c r="C6" s="38"/>
      <c r="D6" s="35"/>
      <c r="E6" s="6"/>
      <c r="F6" s="7"/>
    </row>
    <row r="7" spans="1:6" ht="12.75" customHeight="1" x14ac:dyDescent="0.2">
      <c r="A7" s="33"/>
      <c r="B7" s="6"/>
      <c r="C7" s="38"/>
      <c r="D7" s="35"/>
      <c r="E7" s="6"/>
      <c r="F7" s="7"/>
    </row>
    <row r="8" spans="1:6" ht="12.75" customHeight="1" x14ac:dyDescent="0.2">
      <c r="A8" s="33"/>
      <c r="B8" s="6"/>
      <c r="C8" s="38"/>
      <c r="D8" s="35"/>
      <c r="E8" s="6"/>
      <c r="F8" s="7"/>
    </row>
    <row r="9" spans="1:6" ht="12.75" customHeight="1" x14ac:dyDescent="0.2">
      <c r="A9" s="33"/>
      <c r="B9" s="32"/>
      <c r="C9" s="38"/>
      <c r="D9" s="35"/>
      <c r="E9" s="6"/>
      <c r="F9" s="7"/>
    </row>
    <row r="10" spans="1:6" ht="12.75" customHeight="1" x14ac:dyDescent="0.2">
      <c r="A10" s="33"/>
      <c r="B10" s="6"/>
      <c r="C10" s="38"/>
      <c r="D10" s="35"/>
      <c r="E10" s="6"/>
      <c r="F10" s="7"/>
    </row>
    <row r="11" spans="1:6" ht="12.75" customHeight="1" x14ac:dyDescent="0.2">
      <c r="A11" s="33"/>
      <c r="B11" s="6"/>
      <c r="C11" s="38"/>
      <c r="D11" s="35"/>
      <c r="E11" s="6"/>
      <c r="F11" s="7"/>
    </row>
    <row r="12" spans="1:6" ht="12.75" customHeight="1" x14ac:dyDescent="0.2">
      <c r="A12" s="33"/>
      <c r="B12" s="6"/>
      <c r="C12" s="38"/>
      <c r="D12" s="35"/>
      <c r="E12" s="6"/>
      <c r="F12" s="7"/>
    </row>
    <row r="13" spans="1:6" ht="12.75" customHeight="1" x14ac:dyDescent="0.2">
      <c r="A13" s="33"/>
      <c r="B13" s="6"/>
      <c r="C13" s="38"/>
      <c r="D13" s="35"/>
      <c r="E13" s="6"/>
      <c r="F13" s="7"/>
    </row>
    <row r="14" spans="1:6" ht="12.75" customHeight="1" x14ac:dyDescent="0.2">
      <c r="A14" s="4"/>
      <c r="B14" s="6"/>
      <c r="C14" s="6"/>
      <c r="D14" s="6"/>
      <c r="E14" s="6"/>
      <c r="F14" s="7"/>
    </row>
    <row r="15" spans="1:6" ht="12.75" customHeight="1" x14ac:dyDescent="0.2">
      <c r="A15" s="4"/>
      <c r="B15" s="6"/>
      <c r="C15" s="6"/>
      <c r="D15" s="6"/>
      <c r="E15" s="6"/>
      <c r="F15" s="7"/>
    </row>
    <row r="16" spans="1:6" ht="12.75" customHeight="1" x14ac:dyDescent="0.2">
      <c r="A16" s="4"/>
      <c r="B16" s="6"/>
      <c r="C16" s="6"/>
      <c r="D16" s="6"/>
      <c r="E16" s="6"/>
      <c r="F16" s="7"/>
    </row>
    <row r="17" spans="1:6" ht="12.75" customHeight="1" x14ac:dyDescent="0.2">
      <c r="A17" s="4"/>
      <c r="B17" s="6"/>
      <c r="C17" s="6"/>
      <c r="D17" s="6"/>
      <c r="E17" s="6"/>
      <c r="F17" s="7"/>
    </row>
    <row r="18" spans="1:6" ht="12.75" customHeight="1" x14ac:dyDescent="0.2">
      <c r="A18" s="4"/>
      <c r="B18" s="48" t="s">
        <v>48</v>
      </c>
      <c r="C18" s="50">
        <f t="shared" ref="C18:D18" si="0">SUM(C4:C17)</f>
        <v>310</v>
      </c>
      <c r="D18" s="50">
        <f t="shared" si="0"/>
        <v>310</v>
      </c>
      <c r="E18" s="6"/>
      <c r="F18" s="7"/>
    </row>
    <row r="19" spans="1:6" ht="12.75" customHeight="1" x14ac:dyDescent="0.2">
      <c r="A19" s="4"/>
      <c r="B19" s="6"/>
      <c r="C19" s="6"/>
      <c r="D19" s="6"/>
      <c r="E19" s="6"/>
      <c r="F19" s="7"/>
    </row>
    <row r="20" spans="1:6" ht="12.75" customHeight="1" x14ac:dyDescent="0.2">
      <c r="A20" s="4"/>
      <c r="B20" s="6"/>
      <c r="C20" s="6"/>
      <c r="D20" s="6"/>
      <c r="E20" s="6"/>
      <c r="F20" s="7"/>
    </row>
    <row r="21" spans="1:6" ht="12.75" customHeight="1" x14ac:dyDescent="0.2">
      <c r="A21" s="4" t="str">
        <f>"Closing Debtors at end of "&amp;Yearn</f>
        <v>Closing Debtors at end of 2016</v>
      </c>
      <c r="B21" s="6"/>
      <c r="C21" s="6"/>
      <c r="D21" s="6"/>
      <c r="E21" s="6"/>
      <c r="F21" s="7"/>
    </row>
    <row r="22" spans="1:6" ht="12.75" customHeight="1" x14ac:dyDescent="0.2">
      <c r="A22" s="4"/>
      <c r="B22" s="6"/>
      <c r="C22" s="6"/>
      <c r="D22" s="9"/>
      <c r="E22" s="6"/>
      <c r="F22" s="7"/>
    </row>
    <row r="23" spans="1:6" ht="23.25" customHeight="1" x14ac:dyDescent="0.2">
      <c r="A23" s="57" t="s">
        <v>1</v>
      </c>
      <c r="B23" s="5" t="s">
        <v>3</v>
      </c>
      <c r="C23" s="58" t="s">
        <v>4</v>
      </c>
      <c r="D23" s="162" t="str">
        <f>"Membership Fees "&amp;RIGHT(Yearn,2)</f>
        <v>Membership Fees 16</v>
      </c>
      <c r="E23" s="60" t="s">
        <v>34</v>
      </c>
      <c r="F23" s="7"/>
    </row>
    <row r="24" spans="1:6" ht="12.75" customHeight="1" x14ac:dyDescent="0.2">
      <c r="A24" s="163"/>
      <c r="B24" s="169"/>
      <c r="C24" s="165"/>
      <c r="D24" s="166"/>
      <c r="E24" s="35"/>
      <c r="F24" s="7"/>
    </row>
    <row r="25" spans="1:6" ht="12.75" customHeight="1" x14ac:dyDescent="0.2">
      <c r="A25" s="54"/>
      <c r="B25" s="6"/>
      <c r="C25" s="38"/>
      <c r="D25" s="35"/>
      <c r="E25" s="35"/>
      <c r="F25" s="7"/>
    </row>
    <row r="26" spans="1:6" ht="12.75" customHeight="1" x14ac:dyDescent="0.2">
      <c r="A26" s="33"/>
      <c r="B26" s="6"/>
      <c r="C26" s="38"/>
      <c r="D26" s="35"/>
      <c r="E26" s="35"/>
      <c r="F26" s="7"/>
    </row>
    <row r="27" spans="1:6" ht="12.75" customHeight="1" x14ac:dyDescent="0.2">
      <c r="A27" s="33"/>
      <c r="B27" s="6"/>
      <c r="C27" s="38"/>
      <c r="D27" s="35"/>
      <c r="E27" s="35"/>
      <c r="F27" s="7"/>
    </row>
    <row r="28" spans="1:6" ht="12.75" customHeight="1" x14ac:dyDescent="0.2">
      <c r="A28" s="33"/>
      <c r="B28" s="6"/>
      <c r="C28" s="38"/>
      <c r="D28" s="35"/>
      <c r="E28" s="35"/>
      <c r="F28" s="7"/>
    </row>
    <row r="29" spans="1:6" ht="12.75" customHeight="1" x14ac:dyDescent="0.2">
      <c r="A29" s="33"/>
      <c r="B29" s="32"/>
      <c r="C29" s="38"/>
      <c r="D29" s="35"/>
      <c r="E29" s="35"/>
      <c r="F29" s="7"/>
    </row>
    <row r="30" spans="1:6" ht="12.75" customHeight="1" x14ac:dyDescent="0.2">
      <c r="A30" s="33"/>
      <c r="B30" s="6"/>
      <c r="C30" s="38"/>
      <c r="D30" s="35"/>
      <c r="E30" s="35"/>
      <c r="F30" s="7"/>
    </row>
    <row r="31" spans="1:6" ht="12.75" customHeight="1" x14ac:dyDescent="0.2">
      <c r="A31" s="33"/>
      <c r="B31" s="6"/>
      <c r="C31" s="38"/>
      <c r="D31" s="35"/>
      <c r="E31" s="35"/>
      <c r="F31" s="7"/>
    </row>
    <row r="32" spans="1:6" ht="12.75" customHeight="1" x14ac:dyDescent="0.2">
      <c r="A32" s="33"/>
      <c r="B32" s="6"/>
      <c r="C32" s="38"/>
      <c r="D32" s="35"/>
      <c r="E32" s="35"/>
      <c r="F32" s="7"/>
    </row>
    <row r="33" spans="1:6" ht="12.75" customHeight="1" x14ac:dyDescent="0.2">
      <c r="A33" s="33"/>
      <c r="B33" s="6"/>
      <c r="C33" s="38"/>
      <c r="D33" s="35"/>
      <c r="E33" s="35"/>
      <c r="F33" s="7"/>
    </row>
    <row r="34" spans="1:6" ht="12.75" customHeight="1" x14ac:dyDescent="0.2">
      <c r="A34" s="4"/>
      <c r="B34" s="6"/>
      <c r="C34" s="6"/>
      <c r="D34" s="6"/>
      <c r="E34" s="6"/>
      <c r="F34" s="7"/>
    </row>
    <row r="35" spans="1:6" ht="12.75" customHeight="1" x14ac:dyDescent="0.2">
      <c r="A35" s="4"/>
      <c r="B35" s="6"/>
      <c r="C35" s="6"/>
      <c r="D35" s="6"/>
      <c r="E35" s="6"/>
      <c r="F35" s="7"/>
    </row>
    <row r="36" spans="1:6" ht="12.75" customHeight="1" x14ac:dyDescent="0.2">
      <c r="A36" s="4"/>
      <c r="B36" s="6"/>
      <c r="C36" s="6"/>
      <c r="D36" s="6"/>
      <c r="E36" s="6"/>
      <c r="F36" s="7"/>
    </row>
    <row r="37" spans="1:6" ht="12.75" customHeight="1" x14ac:dyDescent="0.2">
      <c r="A37" s="4"/>
      <c r="B37" s="6"/>
      <c r="C37" s="6"/>
      <c r="D37" s="6"/>
      <c r="E37" s="6"/>
      <c r="F37" s="7"/>
    </row>
    <row r="38" spans="1:6" ht="12.75" customHeight="1" x14ac:dyDescent="0.2">
      <c r="A38" s="4"/>
      <c r="B38" s="48" t="s">
        <v>48</v>
      </c>
      <c r="C38" s="50">
        <f t="shared" ref="C38:E38" si="1">SUM(C24:C37)</f>
        <v>0</v>
      </c>
      <c r="D38" s="50">
        <f t="shared" si="1"/>
        <v>0</v>
      </c>
      <c r="E38" s="50">
        <f t="shared" si="1"/>
        <v>0</v>
      </c>
      <c r="F38" s="7"/>
    </row>
    <row r="39" spans="1:6" ht="15.75" customHeight="1" x14ac:dyDescent="0.2">
      <c r="A39" s="7"/>
      <c r="B39" s="7"/>
      <c r="C39" s="7"/>
      <c r="D39" s="7"/>
      <c r="E39" s="7"/>
      <c r="F39" s="7"/>
    </row>
    <row r="40" spans="1:6" ht="15.75" customHeight="1" x14ac:dyDescent="0.2">
      <c r="A40" s="7"/>
      <c r="B40" s="7"/>
      <c r="C40" s="7"/>
      <c r="D40" s="7"/>
      <c r="E40" s="7"/>
      <c r="F40" s="7"/>
    </row>
    <row r="41" spans="1:6" ht="15.75" customHeight="1" x14ac:dyDescent="0.2">
      <c r="A41" s="7"/>
      <c r="B41" s="7"/>
      <c r="C41" s="7"/>
      <c r="D41" s="7"/>
      <c r="E41" s="7"/>
      <c r="F41" s="7"/>
    </row>
    <row r="42" spans="1:6" ht="15.75" customHeight="1" x14ac:dyDescent="0.2">
      <c r="A42" s="7"/>
      <c r="B42" s="7"/>
      <c r="C42" s="7"/>
      <c r="D42" s="7"/>
      <c r="E42" s="7"/>
      <c r="F42" s="7"/>
    </row>
    <row r="43" spans="1:6" ht="15.75" customHeight="1" x14ac:dyDescent="0.2">
      <c r="A43" s="7"/>
      <c r="B43" s="7"/>
      <c r="C43" s="7"/>
      <c r="D43" s="7"/>
      <c r="E43" s="7"/>
      <c r="F43" s="7"/>
    </row>
    <row r="44" spans="1:6" ht="15.75" customHeight="1" x14ac:dyDescent="0.2">
      <c r="A44" s="7"/>
      <c r="B44" s="7"/>
      <c r="C44" s="7"/>
      <c r="D44" s="7"/>
      <c r="E44" s="7"/>
      <c r="F44" s="7"/>
    </row>
    <row r="45" spans="1:6" ht="15.75" customHeight="1" x14ac:dyDescent="0.2">
      <c r="A45" s="7"/>
      <c r="B45" s="7"/>
      <c r="C45" s="7"/>
      <c r="D45" s="7"/>
      <c r="E45" s="7"/>
      <c r="F45" s="7"/>
    </row>
    <row r="46" spans="1:6" ht="15.75" customHeight="1" x14ac:dyDescent="0.2">
      <c r="A46" s="7"/>
      <c r="B46" s="7"/>
      <c r="C46" s="7"/>
      <c r="D46" s="7"/>
      <c r="E46" s="7"/>
      <c r="F46" s="7"/>
    </row>
    <row r="47" spans="1:6" ht="15.75" customHeight="1" x14ac:dyDescent="0.2">
      <c r="A47" s="7"/>
      <c r="B47" s="7"/>
      <c r="C47" s="7"/>
      <c r="D47" s="7"/>
      <c r="E47" s="7"/>
      <c r="F47" s="7"/>
    </row>
    <row r="48" spans="1:6" ht="15.75" customHeight="1" x14ac:dyDescent="0.2">
      <c r="A48" s="7"/>
      <c r="B48" s="7"/>
      <c r="C48" s="7"/>
      <c r="D48" s="7"/>
      <c r="E48" s="7"/>
      <c r="F48" s="7"/>
    </row>
    <row r="49" spans="1:6" ht="15.75" customHeight="1" x14ac:dyDescent="0.2">
      <c r="A49" s="7"/>
      <c r="B49" s="7"/>
      <c r="C49" s="7"/>
      <c r="D49" s="7"/>
      <c r="E49" s="7"/>
      <c r="F49" s="7"/>
    </row>
    <row r="50" spans="1:6" ht="15.75" customHeight="1" x14ac:dyDescent="0.2">
      <c r="A50" s="7"/>
      <c r="B50" s="7"/>
      <c r="C50" s="7"/>
      <c r="D50" s="7"/>
      <c r="E50" s="7"/>
      <c r="F50" s="7"/>
    </row>
    <row r="51" spans="1:6" ht="15.75" customHeight="1" x14ac:dyDescent="0.2">
      <c r="A51" s="7"/>
      <c r="B51" s="7"/>
      <c r="C51" s="7"/>
      <c r="D51" s="7"/>
      <c r="E51" s="7"/>
      <c r="F51" s="7"/>
    </row>
    <row r="52" spans="1:6" ht="15.75" customHeight="1" x14ac:dyDescent="0.2">
      <c r="A52" s="7"/>
      <c r="B52" s="7"/>
      <c r="C52" s="7"/>
      <c r="D52" s="7"/>
      <c r="E52" s="7"/>
      <c r="F52" s="7"/>
    </row>
    <row r="53" spans="1:6" ht="15.75" customHeight="1" x14ac:dyDescent="0.2">
      <c r="A53" s="7"/>
      <c r="B53" s="7"/>
      <c r="C53" s="7"/>
      <c r="D53" s="7"/>
      <c r="E53" s="7"/>
      <c r="F53" s="7"/>
    </row>
    <row r="54" spans="1:6" ht="15.75" customHeight="1" x14ac:dyDescent="0.2">
      <c r="A54" s="7"/>
      <c r="B54" s="7"/>
      <c r="C54" s="7"/>
      <c r="D54" s="7"/>
      <c r="E54" s="7"/>
      <c r="F54" s="7"/>
    </row>
    <row r="55" spans="1:6" ht="15.75" customHeight="1" x14ac:dyDescent="0.2">
      <c r="A55" s="7"/>
      <c r="B55" s="7"/>
      <c r="C55" s="7"/>
      <c r="D55" s="7"/>
      <c r="E55" s="7"/>
      <c r="F55" s="7"/>
    </row>
    <row r="56" spans="1:6" ht="15.75" customHeight="1" x14ac:dyDescent="0.2">
      <c r="A56" s="7"/>
      <c r="B56" s="7"/>
      <c r="C56" s="7"/>
      <c r="D56" s="7"/>
      <c r="E56" s="7"/>
      <c r="F56" s="7"/>
    </row>
    <row r="57" spans="1:6" ht="15.75" customHeight="1" x14ac:dyDescent="0.2">
      <c r="A57" s="7"/>
      <c r="B57" s="7"/>
      <c r="C57" s="7"/>
      <c r="D57" s="7"/>
      <c r="E57" s="7"/>
      <c r="F57" s="7"/>
    </row>
    <row r="58" spans="1:6" ht="15.75" customHeight="1" x14ac:dyDescent="0.2">
      <c r="A58" s="7"/>
      <c r="B58" s="7"/>
      <c r="C58" s="7"/>
      <c r="D58" s="7"/>
      <c r="E58" s="7"/>
      <c r="F58" s="7"/>
    </row>
    <row r="59" spans="1:6" ht="15.75" customHeight="1" x14ac:dyDescent="0.2">
      <c r="A59" s="7"/>
      <c r="B59" s="7"/>
      <c r="C59" s="7"/>
      <c r="D59" s="7"/>
      <c r="E59" s="7"/>
      <c r="F59" s="7"/>
    </row>
    <row r="60" spans="1:6" ht="15.75" customHeight="1" x14ac:dyDescent="0.2">
      <c r="A60" s="7"/>
      <c r="B60" s="7"/>
      <c r="C60" s="7"/>
      <c r="D60" s="7"/>
      <c r="E60" s="7"/>
      <c r="F60" s="7"/>
    </row>
    <row r="61" spans="1:6" ht="15.75" customHeight="1" x14ac:dyDescent="0.2">
      <c r="A61" s="7"/>
      <c r="B61" s="7"/>
      <c r="C61" s="7"/>
      <c r="D61" s="7"/>
      <c r="E61" s="7"/>
      <c r="F61" s="7"/>
    </row>
    <row r="62" spans="1:6" ht="15.75" customHeight="1" x14ac:dyDescent="0.2">
      <c r="A62" s="7"/>
      <c r="B62" s="7"/>
      <c r="C62" s="7"/>
      <c r="D62" s="7"/>
      <c r="E62" s="7"/>
      <c r="F62" s="7"/>
    </row>
    <row r="63" spans="1:6" ht="15.75" customHeight="1" x14ac:dyDescent="0.2">
      <c r="A63" s="7"/>
      <c r="B63" s="7"/>
      <c r="C63" s="7"/>
      <c r="D63" s="7"/>
      <c r="E63" s="7"/>
      <c r="F63" s="7"/>
    </row>
    <row r="64" spans="1:6" ht="15.75" customHeight="1" x14ac:dyDescent="0.2">
      <c r="A64" s="7"/>
      <c r="B64" s="7"/>
      <c r="C64" s="7"/>
      <c r="D64" s="7"/>
      <c r="E64" s="7"/>
      <c r="F64" s="7"/>
    </row>
    <row r="65" spans="1:6" ht="15.75" customHeight="1" x14ac:dyDescent="0.2">
      <c r="A65" s="7"/>
      <c r="B65" s="7"/>
      <c r="C65" s="7"/>
      <c r="D65" s="7"/>
      <c r="E65" s="7"/>
      <c r="F65" s="7"/>
    </row>
    <row r="66" spans="1:6" ht="15.75" customHeight="1" x14ac:dyDescent="0.2">
      <c r="A66" s="7"/>
      <c r="B66" s="7"/>
      <c r="C66" s="7"/>
      <c r="D66" s="7"/>
      <c r="E66" s="7"/>
      <c r="F66" s="7"/>
    </row>
    <row r="67" spans="1:6" ht="15.75" customHeight="1" x14ac:dyDescent="0.2">
      <c r="A67" s="7"/>
      <c r="B67" s="7"/>
      <c r="C67" s="7"/>
      <c r="D67" s="7"/>
      <c r="E67" s="7"/>
      <c r="F67" s="7"/>
    </row>
    <row r="68" spans="1:6" ht="15.75" customHeight="1" x14ac:dyDescent="0.2">
      <c r="A68" s="7"/>
      <c r="B68" s="7"/>
      <c r="C68" s="7"/>
      <c r="D68" s="7"/>
      <c r="E68" s="7"/>
      <c r="F68" s="7"/>
    </row>
    <row r="69" spans="1:6" ht="15.75" customHeight="1" x14ac:dyDescent="0.2">
      <c r="A69" s="7"/>
      <c r="B69" s="7"/>
      <c r="C69" s="7"/>
      <c r="D69" s="7"/>
      <c r="E69" s="7"/>
      <c r="F69" s="7"/>
    </row>
    <row r="70" spans="1:6" ht="15.75" customHeight="1" x14ac:dyDescent="0.2">
      <c r="A70" s="7"/>
      <c r="B70" s="7"/>
      <c r="C70" s="7"/>
      <c r="D70" s="7"/>
      <c r="E70" s="7"/>
      <c r="F70" s="7"/>
    </row>
    <row r="71" spans="1:6" ht="15.75" customHeight="1" x14ac:dyDescent="0.2">
      <c r="A71" s="7"/>
      <c r="B71" s="7"/>
      <c r="C71" s="7"/>
      <c r="D71" s="7"/>
      <c r="E71" s="7"/>
      <c r="F71" s="7"/>
    </row>
    <row r="72" spans="1:6" ht="15.75" customHeight="1" x14ac:dyDescent="0.2">
      <c r="A72" s="7"/>
      <c r="B72" s="7"/>
      <c r="C72" s="7"/>
      <c r="D72" s="7"/>
      <c r="E72" s="7"/>
      <c r="F72" s="7"/>
    </row>
    <row r="73" spans="1:6" ht="15.75" customHeight="1" x14ac:dyDescent="0.2">
      <c r="A73" s="7"/>
      <c r="B73" s="7"/>
      <c r="C73" s="7"/>
      <c r="D73" s="7"/>
      <c r="E73" s="7"/>
      <c r="F73" s="7"/>
    </row>
    <row r="74" spans="1:6" ht="15.75" customHeight="1" x14ac:dyDescent="0.2">
      <c r="A74" s="7"/>
      <c r="B74" s="7"/>
      <c r="C74" s="7"/>
      <c r="D74" s="7"/>
      <c r="E74" s="7"/>
      <c r="F74" s="7"/>
    </row>
    <row r="75" spans="1:6" ht="15.75" customHeight="1" x14ac:dyDescent="0.2">
      <c r="A75" s="7"/>
      <c r="B75" s="7"/>
      <c r="C75" s="7"/>
      <c r="D75" s="7"/>
      <c r="E75" s="7"/>
      <c r="F75" s="7"/>
    </row>
    <row r="76" spans="1:6" ht="15.75" customHeight="1" x14ac:dyDescent="0.2">
      <c r="A76" s="7"/>
      <c r="B76" s="7"/>
      <c r="C76" s="7"/>
      <c r="D76" s="7"/>
      <c r="E76" s="7"/>
      <c r="F76" s="7"/>
    </row>
    <row r="77" spans="1:6" ht="15.75" customHeight="1" x14ac:dyDescent="0.2">
      <c r="A77" s="7"/>
      <c r="B77" s="7"/>
      <c r="C77" s="7"/>
      <c r="D77" s="7"/>
      <c r="E77" s="7"/>
      <c r="F77" s="7"/>
    </row>
    <row r="78" spans="1:6" ht="15.75" customHeight="1" x14ac:dyDescent="0.2">
      <c r="A78" s="7"/>
      <c r="B78" s="7"/>
      <c r="C78" s="7"/>
      <c r="D78" s="7"/>
      <c r="E78" s="7"/>
      <c r="F78" s="7"/>
    </row>
    <row r="79" spans="1:6" ht="15.75" customHeight="1" x14ac:dyDescent="0.2">
      <c r="A79" s="7"/>
      <c r="B79" s="7"/>
      <c r="C79" s="7"/>
      <c r="D79" s="7"/>
      <c r="E79" s="7"/>
      <c r="F79" s="7"/>
    </row>
    <row r="80" spans="1:6" ht="15.75" customHeight="1" x14ac:dyDescent="0.2">
      <c r="A80" s="7"/>
      <c r="B80" s="7"/>
      <c r="C80" s="7"/>
      <c r="D80" s="7"/>
      <c r="E80" s="7"/>
      <c r="F80" s="7"/>
    </row>
    <row r="81" spans="1:6" ht="15.75" customHeight="1" x14ac:dyDescent="0.2">
      <c r="A81" s="7"/>
      <c r="B81" s="7"/>
      <c r="C81" s="7"/>
      <c r="D81" s="7"/>
      <c r="E81" s="7"/>
      <c r="F81" s="7"/>
    </row>
    <row r="82" spans="1:6" ht="15.75" customHeight="1" x14ac:dyDescent="0.2">
      <c r="A82" s="7"/>
      <c r="B82" s="7"/>
      <c r="C82" s="7"/>
      <c r="D82" s="7"/>
      <c r="E82" s="7"/>
      <c r="F82" s="7"/>
    </row>
    <row r="83" spans="1:6" ht="15.75" customHeight="1" x14ac:dyDescent="0.2">
      <c r="A83" s="7"/>
      <c r="B83" s="7"/>
      <c r="C83" s="7"/>
      <c r="D83" s="7"/>
      <c r="E83" s="7"/>
      <c r="F83" s="7"/>
    </row>
    <row r="84" spans="1:6" ht="15.75" customHeight="1" x14ac:dyDescent="0.2">
      <c r="A84" s="7"/>
      <c r="B84" s="7"/>
      <c r="C84" s="7"/>
      <c r="D84" s="7"/>
      <c r="E84" s="7"/>
      <c r="F84" s="7"/>
    </row>
    <row r="85" spans="1:6" ht="15.75" customHeight="1" x14ac:dyDescent="0.2">
      <c r="A85" s="7"/>
      <c r="B85" s="7"/>
      <c r="C85" s="7"/>
      <c r="D85" s="7"/>
      <c r="E85" s="7"/>
      <c r="F85" s="7"/>
    </row>
    <row r="86" spans="1:6" ht="15.75" customHeight="1" x14ac:dyDescent="0.2">
      <c r="A86" s="7"/>
      <c r="B86" s="7"/>
      <c r="C86" s="7"/>
      <c r="D86" s="7"/>
      <c r="E86" s="7"/>
      <c r="F86" s="7"/>
    </row>
    <row r="87" spans="1:6" ht="15.75" customHeight="1" x14ac:dyDescent="0.2">
      <c r="A87" s="7"/>
      <c r="B87" s="7"/>
      <c r="C87" s="7"/>
      <c r="D87" s="7"/>
      <c r="E87" s="7"/>
      <c r="F87" s="7"/>
    </row>
    <row r="88" spans="1:6" ht="15.75" customHeight="1" x14ac:dyDescent="0.2">
      <c r="A88" s="7"/>
      <c r="B88" s="7"/>
      <c r="C88" s="7"/>
      <c r="D88" s="7"/>
      <c r="E88" s="7"/>
      <c r="F88" s="7"/>
    </row>
    <row r="89" spans="1:6" ht="15.75" customHeight="1" x14ac:dyDescent="0.2">
      <c r="A89" s="7"/>
      <c r="B89" s="7"/>
      <c r="C89" s="7"/>
      <c r="D89" s="7"/>
      <c r="E89" s="7"/>
      <c r="F89" s="7"/>
    </row>
    <row r="90" spans="1:6" ht="15.75" customHeight="1" x14ac:dyDescent="0.2">
      <c r="A90" s="7"/>
      <c r="B90" s="7"/>
      <c r="C90" s="7"/>
      <c r="D90" s="7"/>
      <c r="E90" s="7"/>
      <c r="F90" s="7"/>
    </row>
    <row r="91" spans="1:6" ht="15.75" customHeight="1" x14ac:dyDescent="0.2">
      <c r="A91" s="7"/>
      <c r="B91" s="7"/>
      <c r="C91" s="7"/>
      <c r="D91" s="7"/>
      <c r="E91" s="7"/>
      <c r="F91" s="7"/>
    </row>
    <row r="92" spans="1:6" ht="15.75" customHeight="1" x14ac:dyDescent="0.2">
      <c r="A92" s="7"/>
      <c r="B92" s="7"/>
      <c r="C92" s="7"/>
      <c r="D92" s="7"/>
      <c r="E92" s="7"/>
      <c r="F92" s="7"/>
    </row>
    <row r="93" spans="1:6" ht="15.75" customHeight="1" x14ac:dyDescent="0.2">
      <c r="A93" s="7"/>
      <c r="B93" s="7"/>
      <c r="C93" s="7"/>
      <c r="D93" s="7"/>
      <c r="E93" s="7"/>
      <c r="F93" s="7"/>
    </row>
    <row r="94" spans="1:6" ht="15.75" customHeight="1" x14ac:dyDescent="0.2">
      <c r="A94" s="7"/>
      <c r="B94" s="7"/>
      <c r="C94" s="7"/>
      <c r="D94" s="7"/>
      <c r="E94" s="7"/>
      <c r="F94" s="7"/>
    </row>
    <row r="95" spans="1:6" ht="15.75" customHeight="1" x14ac:dyDescent="0.2">
      <c r="A95" s="7"/>
      <c r="B95" s="7"/>
      <c r="C95" s="7"/>
      <c r="D95" s="7"/>
      <c r="E95" s="7"/>
      <c r="F95" s="7"/>
    </row>
    <row r="96" spans="1:6" ht="15.75" customHeight="1" x14ac:dyDescent="0.2">
      <c r="A96" s="7"/>
      <c r="B96" s="7"/>
      <c r="C96" s="7"/>
      <c r="D96" s="7"/>
      <c r="E96" s="7"/>
      <c r="F96" s="7"/>
    </row>
    <row r="97" spans="1:6" ht="15.75" customHeight="1" x14ac:dyDescent="0.2">
      <c r="A97" s="7"/>
      <c r="B97" s="7"/>
      <c r="C97" s="7"/>
      <c r="D97" s="7"/>
      <c r="E97" s="7"/>
      <c r="F97" s="7"/>
    </row>
    <row r="98" spans="1:6" ht="15.75" customHeight="1" x14ac:dyDescent="0.2">
      <c r="A98" s="7"/>
      <c r="B98" s="7"/>
      <c r="C98" s="7"/>
      <c r="D98" s="7"/>
      <c r="E98" s="7"/>
      <c r="F98" s="7"/>
    </row>
    <row r="99" spans="1:6" ht="15.75" customHeight="1" x14ac:dyDescent="0.2">
      <c r="A99" s="7"/>
      <c r="B99" s="7"/>
      <c r="C99" s="7"/>
      <c r="D99" s="7"/>
      <c r="E99" s="7"/>
      <c r="F99" s="7"/>
    </row>
    <row r="100" spans="1:6" ht="15.75" customHeight="1" x14ac:dyDescent="0.2">
      <c r="A100" s="7"/>
      <c r="B100" s="7"/>
      <c r="C100" s="7"/>
      <c r="D100" s="7"/>
      <c r="E100" s="7"/>
      <c r="F100" s="7"/>
    </row>
    <row r="101" spans="1:6" ht="15.75" customHeight="1" x14ac:dyDescent="0.2">
      <c r="A101" s="7"/>
      <c r="B101" s="7"/>
      <c r="C101" s="7"/>
      <c r="D101" s="7"/>
      <c r="E101" s="7"/>
      <c r="F101" s="7"/>
    </row>
    <row r="102" spans="1:6" ht="15.75" customHeight="1" x14ac:dyDescent="0.2">
      <c r="A102" s="7"/>
      <c r="B102" s="7"/>
      <c r="C102" s="7"/>
      <c r="D102" s="7"/>
      <c r="E102" s="7"/>
      <c r="F102" s="7"/>
    </row>
    <row r="103" spans="1:6" ht="15.75" customHeight="1" x14ac:dyDescent="0.2">
      <c r="A103" s="7"/>
      <c r="B103" s="7"/>
      <c r="C103" s="7"/>
      <c r="D103" s="7"/>
      <c r="E103" s="7"/>
      <c r="F103" s="7"/>
    </row>
    <row r="104" spans="1:6" ht="15.75" customHeight="1" x14ac:dyDescent="0.2">
      <c r="A104" s="7"/>
      <c r="B104" s="7"/>
      <c r="C104" s="7"/>
      <c r="D104" s="7"/>
      <c r="E104" s="7"/>
      <c r="F104" s="7"/>
    </row>
    <row r="105" spans="1:6" ht="15.75" customHeight="1" x14ac:dyDescent="0.2">
      <c r="A105" s="7"/>
      <c r="B105" s="7"/>
      <c r="C105" s="7"/>
      <c r="D105" s="7"/>
      <c r="E105" s="7"/>
      <c r="F105" s="7"/>
    </row>
    <row r="106" spans="1:6" ht="15.75" customHeight="1" x14ac:dyDescent="0.2">
      <c r="A106" s="7"/>
      <c r="B106" s="7"/>
      <c r="C106" s="7"/>
      <c r="D106" s="7"/>
      <c r="E106" s="7"/>
      <c r="F106" s="7"/>
    </row>
    <row r="107" spans="1:6" ht="15.75" customHeight="1" x14ac:dyDescent="0.2">
      <c r="A107" s="7"/>
      <c r="B107" s="7"/>
      <c r="C107" s="7"/>
      <c r="D107" s="7"/>
      <c r="E107" s="7"/>
      <c r="F107" s="7"/>
    </row>
    <row r="108" spans="1:6" ht="15.75" customHeight="1" x14ac:dyDescent="0.2">
      <c r="A108" s="7"/>
      <c r="B108" s="7"/>
      <c r="C108" s="7"/>
      <c r="D108" s="7"/>
      <c r="E108" s="7"/>
      <c r="F108" s="7"/>
    </row>
    <row r="109" spans="1:6" ht="15.75" customHeight="1" x14ac:dyDescent="0.2">
      <c r="A109" s="7"/>
      <c r="B109" s="7"/>
      <c r="C109" s="7"/>
      <c r="D109" s="7"/>
      <c r="E109" s="7"/>
      <c r="F109" s="7"/>
    </row>
    <row r="110" spans="1:6" ht="15.75" customHeight="1" x14ac:dyDescent="0.2">
      <c r="A110" s="7"/>
      <c r="B110" s="7"/>
      <c r="C110" s="7"/>
      <c r="D110" s="7"/>
      <c r="E110" s="7"/>
      <c r="F110" s="7"/>
    </row>
    <row r="111" spans="1:6" ht="15.75" customHeight="1" x14ac:dyDescent="0.2">
      <c r="A111" s="7"/>
      <c r="B111" s="7"/>
      <c r="C111" s="7"/>
      <c r="D111" s="7"/>
      <c r="E111" s="7"/>
      <c r="F111" s="7"/>
    </row>
    <row r="112" spans="1:6" ht="15.75" customHeight="1" x14ac:dyDescent="0.2">
      <c r="A112" s="7"/>
      <c r="B112" s="7"/>
      <c r="C112" s="7"/>
      <c r="D112" s="7"/>
      <c r="E112" s="7"/>
      <c r="F112" s="7"/>
    </row>
    <row r="113" spans="1:6" ht="15.75" customHeight="1" x14ac:dyDescent="0.2">
      <c r="A113" s="7"/>
      <c r="B113" s="7"/>
      <c r="C113" s="7"/>
      <c r="D113" s="7"/>
      <c r="E113" s="7"/>
      <c r="F113" s="7"/>
    </row>
    <row r="114" spans="1:6" ht="15.75" customHeight="1" x14ac:dyDescent="0.2">
      <c r="A114" s="7"/>
      <c r="B114" s="7"/>
      <c r="C114" s="7"/>
      <c r="D114" s="7"/>
      <c r="E114" s="7"/>
      <c r="F114" s="7"/>
    </row>
    <row r="115" spans="1:6" ht="15.75" customHeight="1" x14ac:dyDescent="0.2">
      <c r="A115" s="7"/>
      <c r="B115" s="7"/>
      <c r="C115" s="7"/>
      <c r="D115" s="7"/>
      <c r="E115" s="7"/>
      <c r="F115" s="7"/>
    </row>
    <row r="116" spans="1:6" ht="15.75" customHeight="1" x14ac:dyDescent="0.2">
      <c r="A116" s="7"/>
      <c r="B116" s="7"/>
      <c r="C116" s="7"/>
      <c r="D116" s="7"/>
      <c r="E116" s="7"/>
      <c r="F116" s="7"/>
    </row>
    <row r="117" spans="1:6" ht="15.75" customHeight="1" x14ac:dyDescent="0.2">
      <c r="A117" s="7"/>
      <c r="B117" s="7"/>
      <c r="C117" s="7"/>
      <c r="D117" s="7"/>
      <c r="E117" s="7"/>
      <c r="F117" s="7"/>
    </row>
    <row r="118" spans="1:6" ht="15.75" customHeight="1" x14ac:dyDescent="0.2">
      <c r="A118" s="7"/>
      <c r="B118" s="7"/>
      <c r="C118" s="7"/>
      <c r="D118" s="7"/>
      <c r="E118" s="7"/>
      <c r="F118" s="7"/>
    </row>
    <row r="119" spans="1:6" ht="15.75" customHeight="1" x14ac:dyDescent="0.2">
      <c r="A119" s="7"/>
      <c r="B119" s="7"/>
      <c r="C119" s="7"/>
      <c r="D119" s="7"/>
      <c r="E119" s="7"/>
      <c r="F119" s="7"/>
    </row>
    <row r="120" spans="1:6" ht="15.75" customHeight="1" x14ac:dyDescent="0.2">
      <c r="A120" s="7"/>
      <c r="B120" s="7"/>
      <c r="C120" s="7"/>
      <c r="D120" s="7"/>
      <c r="E120" s="7"/>
      <c r="F120" s="7"/>
    </row>
    <row r="121" spans="1:6" ht="15.75" customHeight="1" x14ac:dyDescent="0.2">
      <c r="A121" s="7"/>
      <c r="B121" s="7"/>
      <c r="C121" s="7"/>
      <c r="D121" s="7"/>
      <c r="E121" s="7"/>
      <c r="F121" s="7"/>
    </row>
    <row r="122" spans="1:6" ht="15.75" customHeight="1" x14ac:dyDescent="0.2">
      <c r="A122" s="7"/>
      <c r="B122" s="7"/>
      <c r="C122" s="7"/>
      <c r="D122" s="7"/>
      <c r="E122" s="7"/>
      <c r="F122" s="7"/>
    </row>
    <row r="123" spans="1:6" ht="15.75" customHeight="1" x14ac:dyDescent="0.2">
      <c r="A123" s="7"/>
      <c r="B123" s="7"/>
      <c r="C123" s="7"/>
      <c r="D123" s="7"/>
      <c r="E123" s="7"/>
      <c r="F123" s="7"/>
    </row>
    <row r="124" spans="1:6" ht="15.75" customHeight="1" x14ac:dyDescent="0.2">
      <c r="A124" s="7"/>
      <c r="B124" s="7"/>
      <c r="C124" s="7"/>
      <c r="D124" s="7"/>
      <c r="E124" s="7"/>
      <c r="F124" s="7"/>
    </row>
    <row r="125" spans="1:6" ht="15.75" customHeight="1" x14ac:dyDescent="0.2">
      <c r="A125" s="7"/>
      <c r="B125" s="7"/>
      <c r="C125" s="7"/>
      <c r="D125" s="7"/>
      <c r="E125" s="7"/>
      <c r="F125" s="7"/>
    </row>
    <row r="126" spans="1:6" ht="15.75" customHeight="1" x14ac:dyDescent="0.2">
      <c r="A126" s="7"/>
      <c r="B126" s="7"/>
      <c r="C126" s="7"/>
      <c r="D126" s="7"/>
      <c r="E126" s="7"/>
      <c r="F126" s="7"/>
    </row>
    <row r="127" spans="1:6" ht="15.75" customHeight="1" x14ac:dyDescent="0.2">
      <c r="A127" s="7"/>
      <c r="B127" s="7"/>
      <c r="C127" s="7"/>
      <c r="D127" s="7"/>
      <c r="E127" s="7"/>
      <c r="F127" s="7"/>
    </row>
    <row r="128" spans="1:6" ht="15.75" customHeight="1" x14ac:dyDescent="0.2">
      <c r="A128" s="7"/>
      <c r="B128" s="7"/>
      <c r="C128" s="7"/>
      <c r="D128" s="7"/>
      <c r="E128" s="7"/>
      <c r="F128" s="7"/>
    </row>
    <row r="129" spans="1:6" ht="15.75" customHeight="1" x14ac:dyDescent="0.2">
      <c r="A129" s="7"/>
      <c r="B129" s="7"/>
      <c r="C129" s="7"/>
      <c r="D129" s="7"/>
      <c r="E129" s="7"/>
      <c r="F129" s="7"/>
    </row>
    <row r="130" spans="1:6" ht="15.75" customHeight="1" x14ac:dyDescent="0.2">
      <c r="A130" s="7"/>
      <c r="B130" s="7"/>
      <c r="C130" s="7"/>
      <c r="D130" s="7"/>
      <c r="E130" s="7"/>
      <c r="F130" s="7"/>
    </row>
    <row r="131" spans="1:6" ht="15.75" customHeight="1" x14ac:dyDescent="0.2">
      <c r="A131" s="7"/>
      <c r="B131" s="7"/>
      <c r="C131" s="7"/>
      <c r="D131" s="7"/>
      <c r="E131" s="7"/>
      <c r="F131" s="7"/>
    </row>
    <row r="132" spans="1:6" ht="15.75" customHeight="1" x14ac:dyDescent="0.2">
      <c r="A132" s="7"/>
      <c r="B132" s="7"/>
      <c r="C132" s="7"/>
      <c r="D132" s="7"/>
      <c r="E132" s="7"/>
      <c r="F132" s="7"/>
    </row>
    <row r="133" spans="1:6" ht="15.75" customHeight="1" x14ac:dyDescent="0.2">
      <c r="A133" s="7"/>
      <c r="B133" s="7"/>
      <c r="C133" s="7"/>
      <c r="D133" s="7"/>
      <c r="E133" s="7"/>
      <c r="F133" s="7"/>
    </row>
    <row r="134" spans="1:6" ht="15.75" customHeight="1" x14ac:dyDescent="0.2">
      <c r="A134" s="7"/>
      <c r="B134" s="7"/>
      <c r="C134" s="7"/>
      <c r="D134" s="7"/>
      <c r="E134" s="7"/>
      <c r="F134" s="7"/>
    </row>
    <row r="135" spans="1:6" ht="15.75" customHeight="1" x14ac:dyDescent="0.2">
      <c r="A135" s="7"/>
      <c r="B135" s="7"/>
      <c r="C135" s="7"/>
      <c r="D135" s="7"/>
      <c r="E135" s="7"/>
      <c r="F135" s="7"/>
    </row>
    <row r="136" spans="1:6" ht="15.75" customHeight="1" x14ac:dyDescent="0.2">
      <c r="A136" s="7"/>
      <c r="B136" s="7"/>
      <c r="C136" s="7"/>
      <c r="D136" s="7"/>
      <c r="E136" s="7"/>
      <c r="F136" s="7"/>
    </row>
    <row r="137" spans="1:6" ht="15.75" customHeight="1" x14ac:dyDescent="0.2">
      <c r="A137" s="7"/>
      <c r="B137" s="7"/>
      <c r="C137" s="7"/>
      <c r="D137" s="7"/>
      <c r="E137" s="7"/>
      <c r="F137" s="7"/>
    </row>
    <row r="138" spans="1:6" ht="15.75" customHeight="1" x14ac:dyDescent="0.2">
      <c r="A138" s="7"/>
      <c r="B138" s="7"/>
      <c r="C138" s="7"/>
      <c r="D138" s="7"/>
      <c r="E138" s="7"/>
      <c r="F138" s="7"/>
    </row>
    <row r="139" spans="1:6" ht="15.75" customHeight="1" x14ac:dyDescent="0.2">
      <c r="A139" s="7"/>
      <c r="B139" s="7"/>
      <c r="C139" s="7"/>
      <c r="D139" s="7"/>
      <c r="E139" s="7"/>
      <c r="F139" s="7"/>
    </row>
    <row r="140" spans="1:6" ht="15.75" customHeight="1" x14ac:dyDescent="0.2">
      <c r="A140" s="7"/>
      <c r="B140" s="7"/>
      <c r="C140" s="7"/>
      <c r="D140" s="7"/>
      <c r="E140" s="7"/>
      <c r="F140" s="7"/>
    </row>
    <row r="141" spans="1:6" ht="15.75" customHeight="1" x14ac:dyDescent="0.2">
      <c r="A141" s="7"/>
      <c r="B141" s="7"/>
      <c r="C141" s="7"/>
      <c r="D141" s="7"/>
      <c r="E141" s="7"/>
      <c r="F141" s="7"/>
    </row>
    <row r="142" spans="1:6" ht="15.75" customHeight="1" x14ac:dyDescent="0.2">
      <c r="A142" s="7"/>
      <c r="B142" s="7"/>
      <c r="C142" s="7"/>
      <c r="D142" s="7"/>
      <c r="E142" s="7"/>
      <c r="F142" s="7"/>
    </row>
    <row r="143" spans="1:6" ht="15.75" customHeight="1" x14ac:dyDescent="0.2">
      <c r="A143" s="7"/>
      <c r="B143" s="7"/>
      <c r="C143" s="7"/>
      <c r="D143" s="7"/>
      <c r="E143" s="7"/>
      <c r="F143" s="7"/>
    </row>
    <row r="144" spans="1:6" ht="15.75" customHeight="1" x14ac:dyDescent="0.2">
      <c r="A144" s="7"/>
      <c r="B144" s="7"/>
      <c r="C144" s="7"/>
      <c r="D144" s="7"/>
      <c r="E144" s="7"/>
      <c r="F144" s="7"/>
    </row>
    <row r="145" spans="1:6" ht="15.75" customHeight="1" x14ac:dyDescent="0.2">
      <c r="A145" s="7"/>
      <c r="B145" s="7"/>
      <c r="C145" s="7"/>
      <c r="D145" s="7"/>
      <c r="E145" s="7"/>
      <c r="F145" s="7"/>
    </row>
    <row r="146" spans="1:6" ht="15.75" customHeight="1" x14ac:dyDescent="0.2">
      <c r="A146" s="7"/>
      <c r="B146" s="7"/>
      <c r="C146" s="7"/>
      <c r="D146" s="7"/>
      <c r="E146" s="7"/>
      <c r="F146" s="7"/>
    </row>
    <row r="147" spans="1:6" ht="15.75" customHeight="1" x14ac:dyDescent="0.2">
      <c r="A147" s="7"/>
      <c r="B147" s="7"/>
      <c r="C147" s="7"/>
      <c r="D147" s="7"/>
      <c r="E147" s="7"/>
      <c r="F147" s="7"/>
    </row>
    <row r="148" spans="1:6" ht="15.75" customHeight="1" x14ac:dyDescent="0.2">
      <c r="A148" s="7"/>
      <c r="B148" s="7"/>
      <c r="C148" s="7"/>
      <c r="D148" s="7"/>
      <c r="E148" s="7"/>
      <c r="F148" s="7"/>
    </row>
    <row r="149" spans="1:6" ht="15.75" customHeight="1" x14ac:dyDescent="0.2">
      <c r="A149" s="7"/>
      <c r="B149" s="7"/>
      <c r="C149" s="7"/>
      <c r="D149" s="7"/>
      <c r="E149" s="7"/>
      <c r="F149" s="7"/>
    </row>
    <row r="150" spans="1:6" ht="15.75" customHeight="1" x14ac:dyDescent="0.2">
      <c r="A150" s="7"/>
      <c r="B150" s="7"/>
      <c r="C150" s="7"/>
      <c r="D150" s="7"/>
      <c r="E150" s="7"/>
      <c r="F150" s="7"/>
    </row>
    <row r="151" spans="1:6" ht="15.75" customHeight="1" x14ac:dyDescent="0.2">
      <c r="A151" s="7"/>
      <c r="B151" s="7"/>
      <c r="C151" s="7"/>
      <c r="D151" s="7"/>
      <c r="E151" s="7"/>
      <c r="F151" s="7"/>
    </row>
    <row r="152" spans="1:6" ht="15.75" customHeight="1" x14ac:dyDescent="0.2">
      <c r="A152" s="7"/>
      <c r="B152" s="7"/>
      <c r="C152" s="7"/>
      <c r="D152" s="7"/>
      <c r="E152" s="7"/>
      <c r="F152" s="7"/>
    </row>
    <row r="153" spans="1:6" ht="15.75" customHeight="1" x14ac:dyDescent="0.2">
      <c r="A153" s="7"/>
      <c r="B153" s="7"/>
      <c r="C153" s="7"/>
      <c r="D153" s="7"/>
      <c r="E153" s="7"/>
      <c r="F153" s="7"/>
    </row>
    <row r="154" spans="1:6" ht="15.75" customHeight="1" x14ac:dyDescent="0.2">
      <c r="A154" s="7"/>
      <c r="B154" s="7"/>
      <c r="C154" s="7"/>
      <c r="D154" s="7"/>
      <c r="E154" s="7"/>
      <c r="F154" s="7"/>
    </row>
    <row r="155" spans="1:6" ht="15.75" customHeight="1" x14ac:dyDescent="0.2">
      <c r="A155" s="7"/>
      <c r="B155" s="7"/>
      <c r="C155" s="7"/>
      <c r="D155" s="7"/>
      <c r="E155" s="7"/>
      <c r="F155" s="7"/>
    </row>
    <row r="156" spans="1:6" ht="15.75" customHeight="1" x14ac:dyDescent="0.2">
      <c r="A156" s="7"/>
      <c r="B156" s="7"/>
      <c r="C156" s="7"/>
      <c r="D156" s="7"/>
      <c r="E156" s="7"/>
      <c r="F156" s="7"/>
    </row>
    <row r="157" spans="1:6" ht="15.75" customHeight="1" x14ac:dyDescent="0.2">
      <c r="A157" s="7"/>
      <c r="B157" s="7"/>
      <c r="C157" s="7"/>
      <c r="D157" s="7"/>
      <c r="E157" s="7"/>
      <c r="F157" s="7"/>
    </row>
    <row r="158" spans="1:6" ht="15.75" customHeight="1" x14ac:dyDescent="0.2">
      <c r="A158" s="7"/>
      <c r="B158" s="7"/>
      <c r="C158" s="7"/>
      <c r="D158" s="7"/>
      <c r="E158" s="7"/>
      <c r="F158" s="7"/>
    </row>
    <row r="159" spans="1:6" ht="15.75" customHeight="1" x14ac:dyDescent="0.2">
      <c r="A159" s="7"/>
      <c r="B159" s="7"/>
      <c r="C159" s="7"/>
      <c r="D159" s="7"/>
      <c r="E159" s="7"/>
      <c r="F159" s="7"/>
    </row>
    <row r="160" spans="1:6" ht="15.75" customHeight="1" x14ac:dyDescent="0.2">
      <c r="A160" s="7"/>
      <c r="B160" s="7"/>
      <c r="C160" s="7"/>
      <c r="D160" s="7"/>
      <c r="E160" s="7"/>
      <c r="F160" s="7"/>
    </row>
    <row r="161" spans="1:6" ht="15.75" customHeight="1" x14ac:dyDescent="0.2">
      <c r="A161" s="7"/>
      <c r="B161" s="7"/>
      <c r="C161" s="7"/>
      <c r="D161" s="7"/>
      <c r="E161" s="7"/>
      <c r="F161" s="7"/>
    </row>
    <row r="162" spans="1:6" ht="15.75" customHeight="1" x14ac:dyDescent="0.2">
      <c r="A162" s="7"/>
      <c r="B162" s="7"/>
      <c r="C162" s="7"/>
      <c r="D162" s="7"/>
      <c r="E162" s="7"/>
      <c r="F162" s="7"/>
    </row>
    <row r="163" spans="1:6" ht="15.75" customHeight="1" x14ac:dyDescent="0.2">
      <c r="A163" s="7"/>
      <c r="B163" s="7"/>
      <c r="C163" s="7"/>
      <c r="D163" s="7"/>
      <c r="E163" s="7"/>
      <c r="F163" s="7"/>
    </row>
    <row r="164" spans="1:6" ht="15.75" customHeight="1" x14ac:dyDescent="0.2">
      <c r="A164" s="7"/>
      <c r="B164" s="7"/>
      <c r="C164" s="7"/>
      <c r="D164" s="7"/>
      <c r="E164" s="7"/>
      <c r="F164" s="7"/>
    </row>
    <row r="165" spans="1:6" ht="15.75" customHeight="1" x14ac:dyDescent="0.2">
      <c r="A165" s="7"/>
      <c r="B165" s="7"/>
      <c r="C165" s="7"/>
      <c r="D165" s="7"/>
      <c r="E165" s="7"/>
      <c r="F165" s="7"/>
    </row>
    <row r="166" spans="1:6" ht="15.75" customHeight="1" x14ac:dyDescent="0.2">
      <c r="A166" s="7"/>
      <c r="B166" s="7"/>
      <c r="C166" s="7"/>
      <c r="D166" s="7"/>
      <c r="E166" s="7"/>
      <c r="F166" s="7"/>
    </row>
    <row r="167" spans="1:6" ht="15.75" customHeight="1" x14ac:dyDescent="0.2">
      <c r="A167" s="7"/>
      <c r="B167" s="7"/>
      <c r="C167" s="7"/>
      <c r="D167" s="7"/>
      <c r="E167" s="7"/>
      <c r="F167" s="7"/>
    </row>
    <row r="168" spans="1:6" ht="15.75" customHeight="1" x14ac:dyDescent="0.2">
      <c r="A168" s="7"/>
      <c r="B168" s="7"/>
      <c r="C168" s="7"/>
      <c r="D168" s="7"/>
      <c r="E168" s="7"/>
      <c r="F168" s="7"/>
    </row>
    <row r="169" spans="1:6" ht="15.75" customHeight="1" x14ac:dyDescent="0.2">
      <c r="A169" s="7"/>
      <c r="B169" s="7"/>
      <c r="C169" s="7"/>
      <c r="D169" s="7"/>
      <c r="E169" s="7"/>
      <c r="F169" s="7"/>
    </row>
    <row r="170" spans="1:6" ht="15.75" customHeight="1" x14ac:dyDescent="0.2">
      <c r="A170" s="7"/>
      <c r="B170" s="7"/>
      <c r="C170" s="7"/>
      <c r="D170" s="7"/>
      <c r="E170" s="7"/>
      <c r="F170" s="7"/>
    </row>
    <row r="171" spans="1:6" ht="15.75" customHeight="1" x14ac:dyDescent="0.2">
      <c r="A171" s="7"/>
      <c r="B171" s="7"/>
      <c r="C171" s="7"/>
      <c r="D171" s="7"/>
      <c r="E171" s="7"/>
      <c r="F171" s="7"/>
    </row>
    <row r="172" spans="1:6" ht="15.75" customHeight="1" x14ac:dyDescent="0.2">
      <c r="A172" s="7"/>
      <c r="B172" s="7"/>
      <c r="C172" s="7"/>
      <c r="D172" s="7"/>
      <c r="E172" s="7"/>
      <c r="F172" s="7"/>
    </row>
    <row r="173" spans="1:6" ht="15.75" customHeight="1" x14ac:dyDescent="0.2">
      <c r="A173" s="7"/>
      <c r="B173" s="7"/>
      <c r="C173" s="7"/>
      <c r="D173" s="7"/>
      <c r="E173" s="7"/>
      <c r="F173" s="7"/>
    </row>
    <row r="174" spans="1:6" ht="15.75" customHeight="1" x14ac:dyDescent="0.2">
      <c r="A174" s="7"/>
      <c r="B174" s="7"/>
      <c r="C174" s="7"/>
      <c r="D174" s="7"/>
      <c r="E174" s="7"/>
      <c r="F174" s="7"/>
    </row>
    <row r="175" spans="1:6" ht="15.75" customHeight="1" x14ac:dyDescent="0.2">
      <c r="A175" s="7"/>
      <c r="B175" s="7"/>
      <c r="C175" s="7"/>
      <c r="D175" s="7"/>
      <c r="E175" s="7"/>
      <c r="F175" s="7"/>
    </row>
    <row r="176" spans="1:6" ht="15.75" customHeight="1" x14ac:dyDescent="0.2">
      <c r="A176" s="7"/>
      <c r="B176" s="7"/>
      <c r="C176" s="7"/>
      <c r="D176" s="7"/>
      <c r="E176" s="7"/>
      <c r="F176" s="7"/>
    </row>
    <row r="177" spans="1:6" ht="15.75" customHeight="1" x14ac:dyDescent="0.2">
      <c r="A177" s="7"/>
      <c r="B177" s="7"/>
      <c r="C177" s="7"/>
      <c r="D177" s="7"/>
      <c r="E177" s="7"/>
      <c r="F177" s="7"/>
    </row>
    <row r="178" spans="1:6" ht="15.75" customHeight="1" x14ac:dyDescent="0.2">
      <c r="A178" s="7"/>
      <c r="B178" s="7"/>
      <c r="C178" s="7"/>
      <c r="D178" s="7"/>
      <c r="E178" s="7"/>
      <c r="F178" s="7"/>
    </row>
    <row r="179" spans="1:6" ht="15.75" customHeight="1" x14ac:dyDescent="0.2">
      <c r="A179" s="7"/>
      <c r="B179" s="7"/>
      <c r="C179" s="7"/>
      <c r="D179" s="7"/>
      <c r="E179" s="7"/>
      <c r="F179" s="7"/>
    </row>
    <row r="180" spans="1:6" ht="15.75" customHeight="1" x14ac:dyDescent="0.2">
      <c r="A180" s="7"/>
      <c r="B180" s="7"/>
      <c r="C180" s="7"/>
      <c r="D180" s="7"/>
      <c r="E180" s="7"/>
      <c r="F180" s="7"/>
    </row>
    <row r="181" spans="1:6" ht="15.75" customHeight="1" x14ac:dyDescent="0.2">
      <c r="A181" s="7"/>
      <c r="B181" s="7"/>
      <c r="C181" s="7"/>
      <c r="D181" s="7"/>
      <c r="E181" s="7"/>
      <c r="F181" s="7"/>
    </row>
    <row r="182" spans="1:6" ht="15.75" customHeight="1" x14ac:dyDescent="0.2">
      <c r="A182" s="7"/>
      <c r="B182" s="7"/>
      <c r="C182" s="7"/>
      <c r="D182" s="7"/>
      <c r="E182" s="7"/>
      <c r="F182" s="7"/>
    </row>
    <row r="183" spans="1:6" ht="15.75" customHeight="1" x14ac:dyDescent="0.2">
      <c r="A183" s="7"/>
      <c r="B183" s="7"/>
      <c r="C183" s="7"/>
      <c r="D183" s="7"/>
      <c r="E183" s="7"/>
      <c r="F183" s="7"/>
    </row>
    <row r="184" spans="1:6" ht="15.75" customHeight="1" x14ac:dyDescent="0.2">
      <c r="A184" s="7"/>
      <c r="B184" s="7"/>
      <c r="C184" s="7"/>
      <c r="D184" s="7"/>
      <c r="E184" s="7"/>
      <c r="F184" s="7"/>
    </row>
    <row r="185" spans="1:6" ht="15.75" customHeight="1" x14ac:dyDescent="0.2">
      <c r="A185" s="7"/>
      <c r="B185" s="7"/>
      <c r="C185" s="7"/>
      <c r="D185" s="7"/>
      <c r="E185" s="7"/>
      <c r="F185" s="7"/>
    </row>
    <row r="186" spans="1:6" ht="15.75" customHeight="1" x14ac:dyDescent="0.2">
      <c r="A186" s="7"/>
      <c r="B186" s="7"/>
      <c r="C186" s="7"/>
      <c r="D186" s="7"/>
      <c r="E186" s="7"/>
      <c r="F186" s="7"/>
    </row>
    <row r="187" spans="1:6" ht="15.75" customHeight="1" x14ac:dyDescent="0.2">
      <c r="A187" s="7"/>
      <c r="B187" s="7"/>
      <c r="C187" s="7"/>
      <c r="D187" s="7"/>
      <c r="E187" s="7"/>
      <c r="F187" s="7"/>
    </row>
    <row r="188" spans="1:6" ht="15.75" customHeight="1" x14ac:dyDescent="0.2">
      <c r="A188" s="7"/>
      <c r="B188" s="7"/>
      <c r="C188" s="7"/>
      <c r="D188" s="7"/>
      <c r="E188" s="7"/>
      <c r="F188" s="7"/>
    </row>
    <row r="189" spans="1:6" ht="15.75" customHeight="1" x14ac:dyDescent="0.2">
      <c r="A189" s="7"/>
      <c r="B189" s="7"/>
      <c r="C189" s="7"/>
      <c r="D189" s="7"/>
      <c r="E189" s="7"/>
      <c r="F189" s="7"/>
    </row>
    <row r="190" spans="1:6" ht="15.75" customHeight="1" x14ac:dyDescent="0.2">
      <c r="A190" s="7"/>
      <c r="B190" s="7"/>
      <c r="C190" s="7"/>
      <c r="D190" s="7"/>
      <c r="E190" s="7"/>
      <c r="F190" s="7"/>
    </row>
    <row r="191" spans="1:6" ht="15.75" customHeight="1" x14ac:dyDescent="0.2">
      <c r="A191" s="7"/>
      <c r="B191" s="7"/>
      <c r="C191" s="7"/>
      <c r="D191" s="7"/>
      <c r="E191" s="7"/>
      <c r="F191" s="7"/>
    </row>
    <row r="192" spans="1:6" ht="15.75" customHeight="1" x14ac:dyDescent="0.2">
      <c r="A192" s="7"/>
      <c r="B192" s="7"/>
      <c r="C192" s="7"/>
      <c r="D192" s="7"/>
      <c r="E192" s="7"/>
      <c r="F192" s="7"/>
    </row>
    <row r="193" spans="1:6" ht="15.75" customHeight="1" x14ac:dyDescent="0.2">
      <c r="A193" s="7"/>
      <c r="B193" s="7"/>
      <c r="C193" s="7"/>
      <c r="D193" s="7"/>
      <c r="E193" s="7"/>
      <c r="F193" s="7"/>
    </row>
    <row r="194" spans="1:6" ht="15.75" customHeight="1" x14ac:dyDescent="0.2">
      <c r="A194" s="7"/>
      <c r="B194" s="7"/>
      <c r="C194" s="7"/>
      <c r="D194" s="7"/>
      <c r="E194" s="7"/>
      <c r="F194" s="7"/>
    </row>
    <row r="195" spans="1:6" ht="15.75" customHeight="1" x14ac:dyDescent="0.2">
      <c r="A195" s="7"/>
      <c r="B195" s="7"/>
      <c r="C195" s="7"/>
      <c r="D195" s="7"/>
      <c r="E195" s="7"/>
      <c r="F195" s="7"/>
    </row>
    <row r="196" spans="1:6" ht="15.75" customHeight="1" x14ac:dyDescent="0.2">
      <c r="A196" s="7"/>
      <c r="B196" s="7"/>
      <c r="C196" s="7"/>
      <c r="D196" s="7"/>
      <c r="E196" s="7"/>
      <c r="F196" s="7"/>
    </row>
    <row r="197" spans="1:6" ht="15.75" customHeight="1" x14ac:dyDescent="0.2">
      <c r="A197" s="7"/>
      <c r="B197" s="7"/>
      <c r="C197" s="7"/>
      <c r="D197" s="7"/>
      <c r="E197" s="7"/>
      <c r="F197" s="7"/>
    </row>
    <row r="198" spans="1:6" ht="15.75" customHeight="1" x14ac:dyDescent="0.2">
      <c r="A198" s="7"/>
      <c r="B198" s="7"/>
      <c r="C198" s="7"/>
      <c r="D198" s="7"/>
      <c r="E198" s="7"/>
      <c r="F198" s="7"/>
    </row>
    <row r="199" spans="1:6" ht="15.75" customHeight="1" x14ac:dyDescent="0.2">
      <c r="A199" s="7"/>
      <c r="B199" s="7"/>
      <c r="C199" s="7"/>
      <c r="D199" s="7"/>
      <c r="E199" s="7"/>
      <c r="F199" s="7"/>
    </row>
    <row r="200" spans="1:6" ht="15.75" customHeight="1" x14ac:dyDescent="0.2">
      <c r="A200" s="7"/>
      <c r="B200" s="7"/>
      <c r="C200" s="7"/>
      <c r="D200" s="7"/>
      <c r="E200" s="7"/>
      <c r="F200" s="7"/>
    </row>
    <row r="201" spans="1:6" ht="15.75" customHeight="1" x14ac:dyDescent="0.2">
      <c r="A201" s="7"/>
      <c r="B201" s="7"/>
      <c r="C201" s="7"/>
      <c r="D201" s="7"/>
      <c r="E201" s="7"/>
      <c r="F201" s="7"/>
    </row>
    <row r="202" spans="1:6" ht="15.75" customHeight="1" x14ac:dyDescent="0.2">
      <c r="A202" s="7"/>
      <c r="B202" s="7"/>
      <c r="C202" s="7"/>
      <c r="D202" s="7"/>
      <c r="E202" s="7"/>
      <c r="F202" s="7"/>
    </row>
    <row r="203" spans="1:6" ht="15.75" customHeight="1" x14ac:dyDescent="0.2">
      <c r="A203" s="7"/>
      <c r="B203" s="7"/>
      <c r="C203" s="7"/>
      <c r="D203" s="7"/>
      <c r="E203" s="7"/>
      <c r="F203" s="7"/>
    </row>
    <row r="204" spans="1:6" ht="15.75" customHeight="1" x14ac:dyDescent="0.2">
      <c r="A204" s="7"/>
      <c r="B204" s="7"/>
      <c r="C204" s="7"/>
      <c r="D204" s="7"/>
      <c r="E204" s="7"/>
      <c r="F204" s="7"/>
    </row>
    <row r="205" spans="1:6" ht="15.75" customHeight="1" x14ac:dyDescent="0.2">
      <c r="A205" s="7"/>
      <c r="B205" s="7"/>
      <c r="C205" s="7"/>
      <c r="D205" s="7"/>
      <c r="E205" s="7"/>
      <c r="F205" s="7"/>
    </row>
    <row r="206" spans="1:6" ht="15.75" customHeight="1" x14ac:dyDescent="0.2">
      <c r="A206" s="7"/>
      <c r="B206" s="7"/>
      <c r="C206" s="7"/>
      <c r="D206" s="7"/>
      <c r="E206" s="7"/>
      <c r="F206" s="7"/>
    </row>
    <row r="207" spans="1:6" ht="15.75" customHeight="1" x14ac:dyDescent="0.2">
      <c r="A207" s="7"/>
      <c r="B207" s="7"/>
      <c r="C207" s="7"/>
      <c r="D207" s="7"/>
      <c r="E207" s="7"/>
      <c r="F207" s="7"/>
    </row>
    <row r="208" spans="1:6" ht="15.75" customHeight="1" x14ac:dyDescent="0.2">
      <c r="A208" s="7"/>
      <c r="B208" s="7"/>
      <c r="C208" s="7"/>
      <c r="D208" s="7"/>
      <c r="E208" s="7"/>
      <c r="F208" s="7"/>
    </row>
    <row r="209" spans="1:6" ht="15.75" customHeight="1" x14ac:dyDescent="0.2">
      <c r="A209" s="7"/>
      <c r="B209" s="7"/>
      <c r="C209" s="7"/>
      <c r="D209" s="7"/>
      <c r="E209" s="7"/>
      <c r="F209" s="7"/>
    </row>
    <row r="210" spans="1:6" ht="15.75" customHeight="1" x14ac:dyDescent="0.2">
      <c r="A210" s="7"/>
      <c r="B210" s="7"/>
      <c r="C210" s="7"/>
      <c r="D210" s="7"/>
      <c r="E210" s="7"/>
      <c r="F210" s="7"/>
    </row>
    <row r="211" spans="1:6" ht="15.75" customHeight="1" x14ac:dyDescent="0.2">
      <c r="A211" s="7"/>
      <c r="B211" s="7"/>
      <c r="C211" s="7"/>
      <c r="D211" s="7"/>
      <c r="E211" s="7"/>
      <c r="F211" s="7"/>
    </row>
    <row r="212" spans="1:6" ht="15.75" customHeight="1" x14ac:dyDescent="0.2">
      <c r="A212" s="7"/>
      <c r="B212" s="7"/>
      <c r="C212" s="7"/>
      <c r="D212" s="7"/>
      <c r="E212" s="7"/>
      <c r="F212" s="7"/>
    </row>
    <row r="213" spans="1:6" ht="15.75" customHeight="1" x14ac:dyDescent="0.2">
      <c r="A213" s="7"/>
      <c r="B213" s="7"/>
      <c r="C213" s="7"/>
      <c r="D213" s="7"/>
      <c r="E213" s="7"/>
      <c r="F213" s="7"/>
    </row>
    <row r="214" spans="1:6" ht="15.75" customHeight="1" x14ac:dyDescent="0.2">
      <c r="A214" s="7"/>
      <c r="B214" s="7"/>
      <c r="C214" s="7"/>
      <c r="D214" s="7"/>
      <c r="E214" s="7"/>
      <c r="F214" s="7"/>
    </row>
    <row r="215" spans="1:6" ht="15.75" customHeight="1" x14ac:dyDescent="0.2">
      <c r="A215" s="7"/>
      <c r="B215" s="7"/>
      <c r="C215" s="7"/>
      <c r="D215" s="7"/>
      <c r="E215" s="7"/>
      <c r="F215" s="7"/>
    </row>
    <row r="216" spans="1:6" ht="15.75" customHeight="1" x14ac:dyDescent="0.2">
      <c r="A216" s="7"/>
      <c r="B216" s="7"/>
      <c r="C216" s="7"/>
      <c r="D216" s="7"/>
      <c r="E216" s="7"/>
      <c r="F216" s="7"/>
    </row>
    <row r="217" spans="1:6" ht="15.75" customHeight="1" x14ac:dyDescent="0.2">
      <c r="A217" s="7"/>
      <c r="B217" s="7"/>
      <c r="C217" s="7"/>
      <c r="D217" s="7"/>
      <c r="E217" s="7"/>
      <c r="F217" s="7"/>
    </row>
    <row r="218" spans="1:6" ht="15.75" customHeight="1" x14ac:dyDescent="0.2">
      <c r="A218" s="7"/>
      <c r="B218" s="7"/>
      <c r="C218" s="7"/>
      <c r="D218" s="7"/>
      <c r="E218" s="7"/>
      <c r="F218" s="7"/>
    </row>
    <row r="219" spans="1:6" ht="15.75" customHeight="1" x14ac:dyDescent="0.2">
      <c r="A219" s="7"/>
      <c r="B219" s="7"/>
      <c r="C219" s="7"/>
      <c r="D219" s="7"/>
      <c r="E219" s="7"/>
      <c r="F219" s="7"/>
    </row>
    <row r="220" spans="1:6" ht="15.75" customHeight="1" x14ac:dyDescent="0.2">
      <c r="A220" s="7"/>
      <c r="B220" s="7"/>
      <c r="C220" s="7"/>
      <c r="D220" s="7"/>
      <c r="E220" s="7"/>
      <c r="F220" s="7"/>
    </row>
    <row r="221" spans="1:6" ht="15.75" customHeight="1" x14ac:dyDescent="0.2">
      <c r="A221" s="7"/>
      <c r="B221" s="7"/>
      <c r="C221" s="7"/>
      <c r="D221" s="7"/>
      <c r="E221" s="7"/>
      <c r="F221" s="7"/>
    </row>
    <row r="222" spans="1:6" ht="15.75" customHeight="1" x14ac:dyDescent="0.2">
      <c r="A222" s="7"/>
      <c r="B222" s="7"/>
      <c r="C222" s="7"/>
      <c r="D222" s="7"/>
      <c r="E222" s="7"/>
      <c r="F222" s="7"/>
    </row>
    <row r="223" spans="1:6" ht="15.75" customHeight="1" x14ac:dyDescent="0.2">
      <c r="A223" s="7"/>
      <c r="B223" s="7"/>
      <c r="C223" s="7"/>
      <c r="D223" s="7"/>
      <c r="E223" s="7"/>
      <c r="F223" s="7"/>
    </row>
    <row r="224" spans="1:6" ht="15.75" customHeight="1" x14ac:dyDescent="0.2">
      <c r="A224" s="7"/>
      <c r="B224" s="7"/>
      <c r="C224" s="7"/>
      <c r="D224" s="7"/>
      <c r="E224" s="7"/>
      <c r="F224" s="7"/>
    </row>
    <row r="225" spans="1:6" ht="15.75" customHeight="1" x14ac:dyDescent="0.2">
      <c r="A225" s="7"/>
      <c r="B225" s="7"/>
      <c r="C225" s="7"/>
      <c r="D225" s="7"/>
      <c r="E225" s="7"/>
      <c r="F225" s="7"/>
    </row>
    <row r="226" spans="1:6" ht="15.75" customHeight="1" x14ac:dyDescent="0.2">
      <c r="A226" s="7"/>
      <c r="B226" s="7"/>
      <c r="C226" s="7"/>
      <c r="D226" s="7"/>
      <c r="E226" s="7"/>
      <c r="F226" s="7"/>
    </row>
    <row r="227" spans="1:6" ht="15.75" customHeight="1" x14ac:dyDescent="0.2">
      <c r="A227" s="7"/>
      <c r="B227" s="7"/>
      <c r="C227" s="7"/>
      <c r="D227" s="7"/>
      <c r="E227" s="7"/>
      <c r="F227" s="7"/>
    </row>
    <row r="228" spans="1:6" ht="15.75" customHeight="1" x14ac:dyDescent="0.2">
      <c r="A228" s="7"/>
      <c r="B228" s="7"/>
      <c r="C228" s="7"/>
      <c r="D228" s="7"/>
      <c r="E228" s="7"/>
      <c r="F228" s="7"/>
    </row>
    <row r="229" spans="1:6" ht="15.75" customHeight="1" x14ac:dyDescent="0.2">
      <c r="A229" s="7"/>
      <c r="B229" s="7"/>
      <c r="C229" s="7"/>
      <c r="D229" s="7"/>
      <c r="E229" s="7"/>
      <c r="F229" s="7"/>
    </row>
    <row r="230" spans="1:6" ht="15.75" customHeight="1" x14ac:dyDescent="0.2">
      <c r="A230" s="7"/>
      <c r="B230" s="7"/>
      <c r="C230" s="7"/>
      <c r="D230" s="7"/>
      <c r="E230" s="7"/>
      <c r="F230" s="7"/>
    </row>
    <row r="231" spans="1:6" ht="15.75" customHeight="1" x14ac:dyDescent="0.2">
      <c r="A231" s="7"/>
      <c r="B231" s="7"/>
      <c r="C231" s="7"/>
      <c r="D231" s="7"/>
      <c r="E231" s="7"/>
      <c r="F231" s="7"/>
    </row>
    <row r="232" spans="1:6" ht="15.75" customHeight="1" x14ac:dyDescent="0.2">
      <c r="A232" s="7"/>
      <c r="B232" s="7"/>
      <c r="C232" s="7"/>
      <c r="D232" s="7"/>
      <c r="E232" s="7"/>
      <c r="F232" s="7"/>
    </row>
    <row r="233" spans="1:6" ht="15.75" customHeight="1" x14ac:dyDescent="0.2">
      <c r="A233" s="7"/>
      <c r="B233" s="7"/>
      <c r="C233" s="7"/>
      <c r="D233" s="7"/>
      <c r="E233" s="7"/>
      <c r="F233" s="7"/>
    </row>
    <row r="234" spans="1:6" ht="15.75" customHeight="1" x14ac:dyDescent="0.2">
      <c r="A234" s="7"/>
      <c r="B234" s="7"/>
      <c r="C234" s="7"/>
      <c r="D234" s="7"/>
      <c r="E234" s="7"/>
      <c r="F234" s="7"/>
    </row>
    <row r="235" spans="1:6" ht="15.75" customHeight="1" x14ac:dyDescent="0.2">
      <c r="A235" s="7"/>
      <c r="B235" s="7"/>
      <c r="C235" s="7"/>
      <c r="D235" s="7"/>
      <c r="E235" s="7"/>
      <c r="F235" s="7"/>
    </row>
    <row r="236" spans="1:6" ht="15.75" customHeight="1" x14ac:dyDescent="0.2">
      <c r="A236" s="7"/>
      <c r="B236" s="7"/>
      <c r="C236" s="7"/>
      <c r="D236" s="7"/>
      <c r="E236" s="7"/>
      <c r="F236" s="7"/>
    </row>
    <row r="237" spans="1:6" ht="15.75" customHeight="1" x14ac:dyDescent="0.2">
      <c r="A237" s="7"/>
      <c r="B237" s="7"/>
      <c r="C237" s="7"/>
      <c r="D237" s="7"/>
      <c r="E237" s="7"/>
      <c r="F237" s="7"/>
    </row>
    <row r="238" spans="1:6" ht="15.75" customHeight="1" x14ac:dyDescent="0.2">
      <c r="A238" s="7"/>
      <c r="B238" s="7"/>
      <c r="C238" s="7"/>
      <c r="D238" s="7"/>
      <c r="E238" s="7"/>
      <c r="F238" s="7"/>
    </row>
    <row r="239" spans="1:6" ht="15.75" customHeight="1" x14ac:dyDescent="0.2">
      <c r="A239" s="7"/>
      <c r="B239" s="7"/>
      <c r="C239" s="7"/>
      <c r="D239" s="7"/>
      <c r="E239" s="7"/>
      <c r="F239" s="7"/>
    </row>
    <row r="240" spans="1:6" ht="15.75" customHeight="1" x14ac:dyDescent="0.2">
      <c r="A240" s="7"/>
      <c r="B240" s="7"/>
      <c r="C240" s="7"/>
      <c r="D240" s="7"/>
      <c r="E240" s="7"/>
      <c r="F240" s="7"/>
    </row>
    <row r="241" spans="1:6" ht="15.75" customHeight="1" x14ac:dyDescent="0.2">
      <c r="A241" s="7"/>
      <c r="B241" s="7"/>
      <c r="C241" s="7"/>
      <c r="D241" s="7"/>
      <c r="E241" s="7"/>
      <c r="F241" s="7"/>
    </row>
    <row r="242" spans="1:6" ht="15.75" customHeight="1" x14ac:dyDescent="0.2">
      <c r="A242" s="7"/>
      <c r="B242" s="7"/>
      <c r="C242" s="7"/>
      <c r="D242" s="7"/>
      <c r="E242" s="7"/>
      <c r="F242" s="7"/>
    </row>
    <row r="243" spans="1:6" ht="15.75" customHeight="1" x14ac:dyDescent="0.2">
      <c r="A243" s="7"/>
      <c r="B243" s="7"/>
      <c r="C243" s="7"/>
      <c r="D243" s="7"/>
      <c r="E243" s="7"/>
      <c r="F243" s="7"/>
    </row>
    <row r="244" spans="1:6" ht="15.75" customHeight="1" x14ac:dyDescent="0.2">
      <c r="A244" s="7"/>
      <c r="B244" s="7"/>
      <c r="C244" s="7"/>
      <c r="D244" s="7"/>
      <c r="E244" s="7"/>
      <c r="F244" s="7"/>
    </row>
    <row r="245" spans="1:6" ht="15.75" customHeight="1" x14ac:dyDescent="0.2">
      <c r="A245" s="7"/>
      <c r="B245" s="7"/>
      <c r="C245" s="7"/>
      <c r="D245" s="7"/>
      <c r="E245" s="7"/>
      <c r="F245" s="7"/>
    </row>
    <row r="246" spans="1:6" ht="15.75" customHeight="1" x14ac:dyDescent="0.2">
      <c r="A246" s="7"/>
      <c r="B246" s="7"/>
      <c r="C246" s="7"/>
      <c r="D246" s="7"/>
      <c r="E246" s="7"/>
      <c r="F246" s="7"/>
    </row>
    <row r="247" spans="1:6" ht="15.75" customHeight="1" x14ac:dyDescent="0.2">
      <c r="A247" s="7"/>
      <c r="B247" s="7"/>
      <c r="C247" s="7"/>
      <c r="D247" s="7"/>
      <c r="E247" s="7"/>
      <c r="F247" s="7"/>
    </row>
    <row r="248" spans="1:6" ht="15.75" customHeight="1" x14ac:dyDescent="0.2">
      <c r="A248" s="7"/>
      <c r="B248" s="7"/>
      <c r="C248" s="7"/>
      <c r="D248" s="7"/>
      <c r="E248" s="7"/>
      <c r="F248" s="7"/>
    </row>
    <row r="249" spans="1:6" ht="15.75" customHeight="1" x14ac:dyDescent="0.2">
      <c r="A249" s="7"/>
      <c r="B249" s="7"/>
      <c r="C249" s="7"/>
      <c r="D249" s="7"/>
      <c r="E249" s="7"/>
      <c r="F249" s="7"/>
    </row>
    <row r="250" spans="1:6" ht="15.75" customHeight="1" x14ac:dyDescent="0.2">
      <c r="A250" s="7"/>
      <c r="B250" s="7"/>
      <c r="C250" s="7"/>
      <c r="D250" s="7"/>
      <c r="E250" s="7"/>
      <c r="F250" s="7"/>
    </row>
    <row r="251" spans="1:6" ht="15.75" customHeight="1" x14ac:dyDescent="0.2">
      <c r="A251" s="7"/>
      <c r="B251" s="7"/>
      <c r="C251" s="7"/>
      <c r="D251" s="7"/>
      <c r="E251" s="7"/>
      <c r="F251" s="7"/>
    </row>
    <row r="252" spans="1:6" ht="15.75" customHeight="1" x14ac:dyDescent="0.2">
      <c r="A252" s="7"/>
      <c r="B252" s="7"/>
      <c r="C252" s="7"/>
      <c r="D252" s="7"/>
      <c r="E252" s="7"/>
      <c r="F252" s="7"/>
    </row>
    <row r="253" spans="1:6" ht="15.75" customHeight="1" x14ac:dyDescent="0.2">
      <c r="A253" s="7"/>
      <c r="B253" s="7"/>
      <c r="C253" s="7"/>
      <c r="D253" s="7"/>
      <c r="E253" s="7"/>
      <c r="F253" s="7"/>
    </row>
    <row r="254" spans="1:6" ht="15.75" customHeight="1" x14ac:dyDescent="0.2">
      <c r="A254" s="7"/>
      <c r="B254" s="7"/>
      <c r="C254" s="7"/>
      <c r="D254" s="7"/>
      <c r="E254" s="7"/>
      <c r="F254" s="7"/>
    </row>
    <row r="255" spans="1:6" ht="15.75" customHeight="1" x14ac:dyDescent="0.2">
      <c r="A255" s="7"/>
      <c r="B255" s="7"/>
      <c r="C255" s="7"/>
      <c r="D255" s="7"/>
      <c r="E255" s="7"/>
      <c r="F255" s="7"/>
    </row>
    <row r="256" spans="1:6" ht="15.75" customHeight="1" x14ac:dyDescent="0.2">
      <c r="A256" s="7"/>
      <c r="B256" s="7"/>
      <c r="C256" s="7"/>
      <c r="D256" s="7"/>
      <c r="E256" s="7"/>
      <c r="F256" s="7"/>
    </row>
    <row r="257" spans="1:6" ht="15.75" customHeight="1" x14ac:dyDescent="0.2">
      <c r="A257" s="7"/>
      <c r="B257" s="7"/>
      <c r="C257" s="7"/>
      <c r="D257" s="7"/>
      <c r="E257" s="7"/>
      <c r="F257" s="7"/>
    </row>
    <row r="258" spans="1:6" ht="15.75" customHeight="1" x14ac:dyDescent="0.2">
      <c r="A258" s="7"/>
      <c r="B258" s="7"/>
      <c r="C258" s="7"/>
      <c r="D258" s="7"/>
      <c r="E258" s="7"/>
      <c r="F258" s="7"/>
    </row>
    <row r="259" spans="1:6" ht="15.75" customHeight="1" x14ac:dyDescent="0.2">
      <c r="A259" s="7"/>
      <c r="B259" s="7"/>
      <c r="C259" s="7"/>
      <c r="D259" s="7"/>
      <c r="E259" s="7"/>
      <c r="F259" s="7"/>
    </row>
    <row r="260" spans="1:6" ht="15.75" customHeight="1" x14ac:dyDescent="0.2">
      <c r="A260" s="7"/>
      <c r="B260" s="7"/>
      <c r="C260" s="7"/>
      <c r="D260" s="7"/>
      <c r="E260" s="7"/>
      <c r="F260" s="7"/>
    </row>
    <row r="261" spans="1:6" ht="15.75" customHeight="1" x14ac:dyDescent="0.2">
      <c r="A261" s="7"/>
      <c r="B261" s="7"/>
      <c r="C261" s="7"/>
      <c r="D261" s="7"/>
      <c r="E261" s="7"/>
      <c r="F261" s="7"/>
    </row>
    <row r="262" spans="1:6" ht="15.75" customHeight="1" x14ac:dyDescent="0.2">
      <c r="A262" s="7"/>
      <c r="B262" s="7"/>
      <c r="C262" s="7"/>
      <c r="D262" s="7"/>
      <c r="E262" s="7"/>
      <c r="F262" s="7"/>
    </row>
    <row r="263" spans="1:6" ht="15.75" customHeight="1" x14ac:dyDescent="0.2">
      <c r="A263" s="7"/>
      <c r="B263" s="7"/>
      <c r="C263" s="7"/>
      <c r="D263" s="7"/>
      <c r="E263" s="7"/>
      <c r="F263" s="7"/>
    </row>
    <row r="264" spans="1:6" ht="15.75" customHeight="1" x14ac:dyDescent="0.2">
      <c r="A264" s="7"/>
      <c r="B264" s="7"/>
      <c r="C264" s="7"/>
      <c r="D264" s="7"/>
      <c r="E264" s="7"/>
      <c r="F264" s="7"/>
    </row>
    <row r="265" spans="1:6" ht="15.75" customHeight="1" x14ac:dyDescent="0.2">
      <c r="A265" s="7"/>
      <c r="B265" s="7"/>
      <c r="C265" s="7"/>
      <c r="D265" s="7"/>
      <c r="E265" s="7"/>
      <c r="F265" s="7"/>
    </row>
    <row r="266" spans="1:6" ht="15.75" customHeight="1" x14ac:dyDescent="0.2">
      <c r="A266" s="7"/>
      <c r="B266" s="7"/>
      <c r="C266" s="7"/>
      <c r="D266" s="7"/>
      <c r="E266" s="7"/>
      <c r="F266" s="7"/>
    </row>
    <row r="267" spans="1:6" ht="15.75" customHeight="1" x14ac:dyDescent="0.2">
      <c r="A267" s="7"/>
      <c r="B267" s="7"/>
      <c r="C267" s="7"/>
      <c r="D267" s="7"/>
      <c r="E267" s="7"/>
      <c r="F267" s="7"/>
    </row>
    <row r="268" spans="1:6" ht="15.75" customHeight="1" x14ac:dyDescent="0.2">
      <c r="A268" s="7"/>
      <c r="B268" s="7"/>
      <c r="C268" s="7"/>
      <c r="D268" s="7"/>
      <c r="E268" s="7"/>
      <c r="F268" s="7"/>
    </row>
    <row r="269" spans="1:6" ht="15.75" customHeight="1" x14ac:dyDescent="0.2">
      <c r="A269" s="7"/>
      <c r="B269" s="7"/>
      <c r="C269" s="7"/>
      <c r="D269" s="7"/>
      <c r="E269" s="7"/>
      <c r="F269" s="7"/>
    </row>
    <row r="270" spans="1:6" ht="15.75" customHeight="1" x14ac:dyDescent="0.2">
      <c r="A270" s="7"/>
      <c r="B270" s="7"/>
      <c r="C270" s="7"/>
      <c r="D270" s="7"/>
      <c r="E270" s="7"/>
      <c r="F270" s="7"/>
    </row>
    <row r="271" spans="1:6" ht="15.75" customHeight="1" x14ac:dyDescent="0.2">
      <c r="A271" s="7"/>
      <c r="B271" s="7"/>
      <c r="C271" s="7"/>
      <c r="D271" s="7"/>
      <c r="E271" s="7"/>
      <c r="F271" s="7"/>
    </row>
    <row r="272" spans="1:6" ht="15.75" customHeight="1" x14ac:dyDescent="0.2">
      <c r="A272" s="7"/>
      <c r="B272" s="7"/>
      <c r="C272" s="7"/>
      <c r="D272" s="7"/>
      <c r="E272" s="7"/>
      <c r="F272" s="7"/>
    </row>
    <row r="273" spans="1:6" ht="15.75" customHeight="1" x14ac:dyDescent="0.2">
      <c r="A273" s="7"/>
      <c r="B273" s="7"/>
      <c r="C273" s="7"/>
      <c r="D273" s="7"/>
      <c r="E273" s="7"/>
      <c r="F273" s="7"/>
    </row>
    <row r="274" spans="1:6" ht="15.75" customHeight="1" x14ac:dyDescent="0.2">
      <c r="A274" s="7"/>
      <c r="B274" s="7"/>
      <c r="C274" s="7"/>
      <c r="D274" s="7"/>
      <c r="E274" s="7"/>
      <c r="F274" s="7"/>
    </row>
    <row r="275" spans="1:6" ht="15.75" customHeight="1" x14ac:dyDescent="0.2">
      <c r="A275" s="7"/>
      <c r="B275" s="7"/>
      <c r="C275" s="7"/>
      <c r="D275" s="7"/>
      <c r="E275" s="7"/>
      <c r="F275" s="7"/>
    </row>
    <row r="276" spans="1:6" ht="15.75" customHeight="1" x14ac:dyDescent="0.2">
      <c r="A276" s="7"/>
      <c r="B276" s="7"/>
      <c r="C276" s="7"/>
      <c r="D276" s="7"/>
      <c r="E276" s="7"/>
      <c r="F276" s="7"/>
    </row>
    <row r="277" spans="1:6" ht="15.75" customHeight="1" x14ac:dyDescent="0.2">
      <c r="A277" s="7"/>
      <c r="B277" s="7"/>
      <c r="C277" s="7"/>
      <c r="D277" s="7"/>
      <c r="E277" s="7"/>
      <c r="F277" s="7"/>
    </row>
    <row r="278" spans="1:6" ht="15.75" customHeight="1" x14ac:dyDescent="0.2">
      <c r="A278" s="7"/>
      <c r="B278" s="7"/>
      <c r="C278" s="7"/>
      <c r="D278" s="7"/>
      <c r="E278" s="7"/>
      <c r="F278" s="7"/>
    </row>
    <row r="279" spans="1:6" ht="15.75" customHeight="1" x14ac:dyDescent="0.2">
      <c r="A279" s="7"/>
      <c r="B279" s="7"/>
      <c r="C279" s="7"/>
      <c r="D279" s="7"/>
      <c r="E279" s="7"/>
      <c r="F279" s="7"/>
    </row>
    <row r="280" spans="1:6" ht="15.75" customHeight="1" x14ac:dyDescent="0.2">
      <c r="A280" s="7"/>
      <c r="B280" s="7"/>
      <c r="C280" s="7"/>
      <c r="D280" s="7"/>
      <c r="E280" s="7"/>
      <c r="F280" s="7"/>
    </row>
    <row r="281" spans="1:6" ht="15.75" customHeight="1" x14ac:dyDescent="0.2">
      <c r="A281" s="7"/>
      <c r="B281" s="7"/>
      <c r="C281" s="7"/>
      <c r="D281" s="7"/>
      <c r="E281" s="7"/>
      <c r="F281" s="7"/>
    </row>
    <row r="282" spans="1:6" ht="15.75" customHeight="1" x14ac:dyDescent="0.2">
      <c r="A282" s="7"/>
      <c r="B282" s="7"/>
      <c r="C282" s="7"/>
      <c r="D282" s="7"/>
      <c r="E282" s="7"/>
      <c r="F282" s="7"/>
    </row>
    <row r="283" spans="1:6" ht="15.75" customHeight="1" x14ac:dyDescent="0.2">
      <c r="A283" s="7"/>
      <c r="B283" s="7"/>
      <c r="C283" s="7"/>
      <c r="D283" s="7"/>
      <c r="E283" s="7"/>
      <c r="F283" s="7"/>
    </row>
    <row r="284" spans="1:6" ht="15.75" customHeight="1" x14ac:dyDescent="0.2">
      <c r="A284" s="7"/>
      <c r="B284" s="7"/>
      <c r="C284" s="7"/>
      <c r="D284" s="7"/>
      <c r="E284" s="7"/>
      <c r="F284" s="7"/>
    </row>
    <row r="285" spans="1:6" ht="15.75" customHeight="1" x14ac:dyDescent="0.2">
      <c r="A285" s="7"/>
      <c r="B285" s="7"/>
      <c r="C285" s="7"/>
      <c r="D285" s="7"/>
      <c r="E285" s="7"/>
      <c r="F285" s="7"/>
    </row>
    <row r="286" spans="1:6" ht="15.75" customHeight="1" x14ac:dyDescent="0.2">
      <c r="A286" s="7"/>
      <c r="B286" s="7"/>
      <c r="C286" s="7"/>
      <c r="D286" s="7"/>
      <c r="E286" s="7"/>
      <c r="F286" s="7"/>
    </row>
    <row r="287" spans="1:6" ht="15.75" customHeight="1" x14ac:dyDescent="0.2">
      <c r="A287" s="7"/>
      <c r="B287" s="7"/>
      <c r="C287" s="7"/>
      <c r="D287" s="7"/>
      <c r="E287" s="7"/>
      <c r="F287" s="7"/>
    </row>
    <row r="288" spans="1:6" ht="15.75" customHeight="1" x14ac:dyDescent="0.2">
      <c r="A288" s="7"/>
      <c r="B288" s="7"/>
      <c r="C288" s="7"/>
      <c r="D288" s="7"/>
      <c r="E288" s="7"/>
      <c r="F288" s="7"/>
    </row>
    <row r="289" spans="1:6" ht="15.75" customHeight="1" x14ac:dyDescent="0.2">
      <c r="A289" s="7"/>
      <c r="B289" s="7"/>
      <c r="C289" s="7"/>
      <c r="D289" s="7"/>
      <c r="E289" s="7"/>
      <c r="F289" s="7"/>
    </row>
    <row r="290" spans="1:6" ht="15.75" customHeight="1" x14ac:dyDescent="0.2">
      <c r="A290" s="7"/>
      <c r="B290" s="7"/>
      <c r="C290" s="7"/>
      <c r="D290" s="7"/>
      <c r="E290" s="7"/>
      <c r="F290" s="7"/>
    </row>
    <row r="291" spans="1:6" ht="15.75" customHeight="1" x14ac:dyDescent="0.2">
      <c r="A291" s="7"/>
      <c r="B291" s="7"/>
      <c r="C291" s="7"/>
      <c r="D291" s="7"/>
      <c r="E291" s="7"/>
      <c r="F291" s="7"/>
    </row>
    <row r="292" spans="1:6" ht="15.75" customHeight="1" x14ac:dyDescent="0.2">
      <c r="A292" s="7"/>
      <c r="B292" s="7"/>
      <c r="C292" s="7"/>
      <c r="D292" s="7"/>
      <c r="E292" s="7"/>
      <c r="F292" s="7"/>
    </row>
    <row r="293" spans="1:6" ht="15.75" customHeight="1" x14ac:dyDescent="0.2">
      <c r="A293" s="7"/>
      <c r="B293" s="7"/>
      <c r="C293" s="7"/>
      <c r="D293" s="7"/>
      <c r="E293" s="7"/>
      <c r="F293" s="7"/>
    </row>
    <row r="294" spans="1:6" ht="15.75" customHeight="1" x14ac:dyDescent="0.2">
      <c r="A294" s="7"/>
      <c r="B294" s="7"/>
      <c r="C294" s="7"/>
      <c r="D294" s="7"/>
      <c r="E294" s="7"/>
      <c r="F294" s="7"/>
    </row>
    <row r="295" spans="1:6" ht="15.75" customHeight="1" x14ac:dyDescent="0.2">
      <c r="A295" s="7"/>
      <c r="B295" s="7"/>
      <c r="C295" s="7"/>
      <c r="D295" s="7"/>
      <c r="E295" s="7"/>
      <c r="F295" s="7"/>
    </row>
    <row r="296" spans="1:6" ht="15.75" customHeight="1" x14ac:dyDescent="0.2">
      <c r="A296" s="7"/>
      <c r="B296" s="7"/>
      <c r="C296" s="7"/>
      <c r="D296" s="7"/>
      <c r="E296" s="7"/>
      <c r="F296" s="7"/>
    </row>
    <row r="297" spans="1:6" ht="15.75" customHeight="1" x14ac:dyDescent="0.2">
      <c r="A297" s="7"/>
      <c r="B297" s="7"/>
      <c r="C297" s="7"/>
      <c r="D297" s="7"/>
      <c r="E297" s="7"/>
      <c r="F297" s="7"/>
    </row>
    <row r="298" spans="1:6" ht="15.75" customHeight="1" x14ac:dyDescent="0.2">
      <c r="A298" s="7"/>
      <c r="B298" s="7"/>
      <c r="C298" s="7"/>
      <c r="D298" s="7"/>
      <c r="E298" s="7"/>
      <c r="F298" s="7"/>
    </row>
    <row r="299" spans="1:6" ht="15.75" customHeight="1" x14ac:dyDescent="0.2">
      <c r="A299" s="7"/>
      <c r="B299" s="7"/>
      <c r="C299" s="7"/>
      <c r="D299" s="7"/>
      <c r="E299" s="7"/>
      <c r="F299" s="7"/>
    </row>
    <row r="300" spans="1:6" ht="15.75" customHeight="1" x14ac:dyDescent="0.2">
      <c r="A300" s="7"/>
      <c r="B300" s="7"/>
      <c r="C300" s="7"/>
      <c r="D300" s="7"/>
      <c r="E300" s="7"/>
      <c r="F300" s="7"/>
    </row>
    <row r="301" spans="1:6" ht="15.75" customHeight="1" x14ac:dyDescent="0.2">
      <c r="A301" s="7"/>
      <c r="B301" s="7"/>
      <c r="C301" s="7"/>
      <c r="D301" s="7"/>
      <c r="E301" s="7"/>
      <c r="F301" s="7"/>
    </row>
    <row r="302" spans="1:6" ht="15.75" customHeight="1" x14ac:dyDescent="0.2">
      <c r="A302" s="7"/>
      <c r="B302" s="7"/>
      <c r="C302" s="7"/>
      <c r="D302" s="7"/>
      <c r="E302" s="7"/>
      <c r="F302" s="7"/>
    </row>
    <row r="303" spans="1:6" ht="15.75" customHeight="1" x14ac:dyDescent="0.2">
      <c r="A303" s="7"/>
      <c r="B303" s="7"/>
      <c r="C303" s="7"/>
      <c r="D303" s="7"/>
      <c r="E303" s="7"/>
      <c r="F303" s="7"/>
    </row>
    <row r="304" spans="1:6" ht="15.75" customHeight="1" x14ac:dyDescent="0.2">
      <c r="A304" s="7"/>
      <c r="B304" s="7"/>
      <c r="C304" s="7"/>
      <c r="D304" s="7"/>
      <c r="E304" s="7"/>
      <c r="F304" s="7"/>
    </row>
    <row r="305" spans="1:6" ht="15.75" customHeight="1" x14ac:dyDescent="0.2">
      <c r="A305" s="7"/>
      <c r="B305" s="7"/>
      <c r="C305" s="7"/>
      <c r="D305" s="7"/>
      <c r="E305" s="7"/>
      <c r="F305" s="7"/>
    </row>
    <row r="306" spans="1:6" ht="15.75" customHeight="1" x14ac:dyDescent="0.2">
      <c r="A306" s="7"/>
      <c r="B306" s="7"/>
      <c r="C306" s="7"/>
      <c r="D306" s="7"/>
      <c r="E306" s="7"/>
      <c r="F306" s="7"/>
    </row>
    <row r="307" spans="1:6" ht="15.75" customHeight="1" x14ac:dyDescent="0.2">
      <c r="A307" s="7"/>
      <c r="B307" s="7"/>
      <c r="C307" s="7"/>
      <c r="D307" s="7"/>
      <c r="E307" s="7"/>
      <c r="F307" s="7"/>
    </row>
    <row r="308" spans="1:6" ht="15.75" customHeight="1" x14ac:dyDescent="0.2">
      <c r="A308" s="7"/>
      <c r="B308" s="7"/>
      <c r="C308" s="7"/>
      <c r="D308" s="7"/>
      <c r="E308" s="7"/>
      <c r="F308" s="7"/>
    </row>
    <row r="309" spans="1:6" ht="15.75" customHeight="1" x14ac:dyDescent="0.2">
      <c r="A309" s="7"/>
      <c r="B309" s="7"/>
      <c r="C309" s="7"/>
      <c r="D309" s="7"/>
      <c r="E309" s="7"/>
      <c r="F309" s="7"/>
    </row>
    <row r="310" spans="1:6" ht="15.75" customHeight="1" x14ac:dyDescent="0.2">
      <c r="A310" s="7"/>
      <c r="B310" s="7"/>
      <c r="C310" s="7"/>
      <c r="D310" s="7"/>
      <c r="E310" s="7"/>
      <c r="F310" s="7"/>
    </row>
    <row r="311" spans="1:6" ht="15.75" customHeight="1" x14ac:dyDescent="0.2">
      <c r="A311" s="7"/>
      <c r="B311" s="7"/>
      <c r="C311" s="7"/>
      <c r="D311" s="7"/>
      <c r="E311" s="7"/>
      <c r="F311" s="7"/>
    </row>
    <row r="312" spans="1:6" ht="15.75" customHeight="1" x14ac:dyDescent="0.2">
      <c r="A312" s="7"/>
      <c r="B312" s="7"/>
      <c r="C312" s="7"/>
      <c r="D312" s="7"/>
      <c r="E312" s="7"/>
      <c r="F312" s="7"/>
    </row>
    <row r="313" spans="1:6" ht="15.75" customHeight="1" x14ac:dyDescent="0.2">
      <c r="A313" s="7"/>
      <c r="B313" s="7"/>
      <c r="C313" s="7"/>
      <c r="D313" s="7"/>
      <c r="E313" s="7"/>
      <c r="F313" s="7"/>
    </row>
    <row r="314" spans="1:6" ht="15.75" customHeight="1" x14ac:dyDescent="0.2">
      <c r="A314" s="7"/>
      <c r="B314" s="7"/>
      <c r="C314" s="7"/>
      <c r="D314" s="7"/>
      <c r="E314" s="7"/>
      <c r="F314" s="7"/>
    </row>
    <row r="315" spans="1:6" ht="15.75" customHeight="1" x14ac:dyDescent="0.2">
      <c r="A315" s="7"/>
      <c r="B315" s="7"/>
      <c r="C315" s="7"/>
      <c r="D315" s="7"/>
      <c r="E315" s="7"/>
      <c r="F315" s="7"/>
    </row>
    <row r="316" spans="1:6" ht="15.75" customHeight="1" x14ac:dyDescent="0.2">
      <c r="A316" s="7"/>
      <c r="B316" s="7"/>
      <c r="C316" s="7"/>
      <c r="D316" s="7"/>
      <c r="E316" s="7"/>
      <c r="F316" s="7"/>
    </row>
    <row r="317" spans="1:6" ht="15.75" customHeight="1" x14ac:dyDescent="0.2">
      <c r="A317" s="7"/>
      <c r="B317" s="7"/>
      <c r="C317" s="7"/>
      <c r="D317" s="7"/>
      <c r="E317" s="7"/>
      <c r="F317" s="7"/>
    </row>
    <row r="318" spans="1:6" ht="15.75" customHeight="1" x14ac:dyDescent="0.2">
      <c r="A318" s="7"/>
      <c r="B318" s="7"/>
      <c r="C318" s="7"/>
      <c r="D318" s="7"/>
      <c r="E318" s="7"/>
      <c r="F318" s="7"/>
    </row>
    <row r="319" spans="1:6" ht="15.75" customHeight="1" x14ac:dyDescent="0.2">
      <c r="A319" s="7"/>
      <c r="B319" s="7"/>
      <c r="C319" s="7"/>
      <c r="D319" s="7"/>
      <c r="E319" s="7"/>
      <c r="F319" s="7"/>
    </row>
    <row r="320" spans="1:6" ht="15.75" customHeight="1" x14ac:dyDescent="0.2">
      <c r="A320" s="7"/>
      <c r="B320" s="7"/>
      <c r="C320" s="7"/>
      <c r="D320" s="7"/>
      <c r="E320" s="7"/>
      <c r="F320" s="7"/>
    </row>
    <row r="321" spans="1:6" ht="15.75" customHeight="1" x14ac:dyDescent="0.2">
      <c r="A321" s="7"/>
      <c r="B321" s="7"/>
      <c r="C321" s="7"/>
      <c r="D321" s="7"/>
      <c r="E321" s="7"/>
      <c r="F321" s="7"/>
    </row>
    <row r="322" spans="1:6" ht="15.75" customHeight="1" x14ac:dyDescent="0.2">
      <c r="A322" s="7"/>
      <c r="B322" s="7"/>
      <c r="C322" s="7"/>
      <c r="D322" s="7"/>
      <c r="E322" s="7"/>
      <c r="F322" s="7"/>
    </row>
    <row r="323" spans="1:6" ht="15.75" customHeight="1" x14ac:dyDescent="0.2">
      <c r="A323" s="7"/>
      <c r="B323" s="7"/>
      <c r="C323" s="7"/>
      <c r="D323" s="7"/>
      <c r="E323" s="7"/>
      <c r="F323" s="7"/>
    </row>
    <row r="324" spans="1:6" ht="15.75" customHeight="1" x14ac:dyDescent="0.2">
      <c r="A324" s="7"/>
      <c r="B324" s="7"/>
      <c r="C324" s="7"/>
      <c r="D324" s="7"/>
      <c r="E324" s="7"/>
      <c r="F324" s="7"/>
    </row>
    <row r="325" spans="1:6" ht="15.75" customHeight="1" x14ac:dyDescent="0.2">
      <c r="A325" s="7"/>
      <c r="B325" s="7"/>
      <c r="C325" s="7"/>
      <c r="D325" s="7"/>
      <c r="E325" s="7"/>
      <c r="F325" s="7"/>
    </row>
    <row r="326" spans="1:6" ht="15.75" customHeight="1" x14ac:dyDescent="0.2">
      <c r="A326" s="7"/>
      <c r="B326" s="7"/>
      <c r="C326" s="7"/>
      <c r="D326" s="7"/>
      <c r="E326" s="7"/>
      <c r="F326" s="7"/>
    </row>
    <row r="327" spans="1:6" ht="15.75" customHeight="1" x14ac:dyDescent="0.2">
      <c r="A327" s="7"/>
      <c r="B327" s="7"/>
      <c r="C327" s="7"/>
      <c r="D327" s="7"/>
      <c r="E327" s="7"/>
      <c r="F327" s="7"/>
    </row>
    <row r="328" spans="1:6" ht="15.75" customHeight="1" x14ac:dyDescent="0.2">
      <c r="A328" s="7"/>
      <c r="B328" s="7"/>
      <c r="C328" s="7"/>
      <c r="D328" s="7"/>
      <c r="E328" s="7"/>
      <c r="F328" s="7"/>
    </row>
    <row r="329" spans="1:6" ht="15.75" customHeight="1" x14ac:dyDescent="0.2">
      <c r="A329" s="7"/>
      <c r="B329" s="7"/>
      <c r="C329" s="7"/>
      <c r="D329" s="7"/>
      <c r="E329" s="7"/>
      <c r="F329" s="7"/>
    </row>
    <row r="330" spans="1:6" ht="15.75" customHeight="1" x14ac:dyDescent="0.2">
      <c r="A330" s="7"/>
      <c r="B330" s="7"/>
      <c r="C330" s="7"/>
      <c r="D330" s="7"/>
      <c r="E330" s="7"/>
      <c r="F330" s="7"/>
    </row>
    <row r="331" spans="1:6" ht="15.75" customHeight="1" x14ac:dyDescent="0.2">
      <c r="A331" s="7"/>
      <c r="B331" s="7"/>
      <c r="C331" s="7"/>
      <c r="D331" s="7"/>
      <c r="E331" s="7"/>
      <c r="F331" s="7"/>
    </row>
    <row r="332" spans="1:6" ht="15.75" customHeight="1" x14ac:dyDescent="0.2">
      <c r="A332" s="7"/>
      <c r="B332" s="7"/>
      <c r="C332" s="7"/>
      <c r="D332" s="7"/>
      <c r="E332" s="7"/>
      <c r="F332" s="7"/>
    </row>
    <row r="333" spans="1:6" ht="15.75" customHeight="1" x14ac:dyDescent="0.2">
      <c r="A333" s="7"/>
      <c r="B333" s="7"/>
      <c r="C333" s="7"/>
      <c r="D333" s="7"/>
      <c r="E333" s="7"/>
      <c r="F333" s="7"/>
    </row>
    <row r="334" spans="1:6" ht="15.75" customHeight="1" x14ac:dyDescent="0.2">
      <c r="A334" s="7"/>
      <c r="B334" s="7"/>
      <c r="C334" s="7"/>
      <c r="D334" s="7"/>
      <c r="E334" s="7"/>
      <c r="F334" s="7"/>
    </row>
    <row r="335" spans="1:6" ht="15.75" customHeight="1" x14ac:dyDescent="0.2">
      <c r="A335" s="7"/>
      <c r="B335" s="7"/>
      <c r="C335" s="7"/>
      <c r="D335" s="7"/>
      <c r="E335" s="7"/>
      <c r="F335" s="7"/>
    </row>
    <row r="336" spans="1:6" ht="15.75" customHeight="1" x14ac:dyDescent="0.2">
      <c r="A336" s="7"/>
      <c r="B336" s="7"/>
      <c r="C336" s="7"/>
      <c r="D336" s="7"/>
      <c r="E336" s="7"/>
      <c r="F336" s="7"/>
    </row>
    <row r="337" spans="1:6" ht="15.75" customHeight="1" x14ac:dyDescent="0.2">
      <c r="A337" s="7"/>
      <c r="B337" s="7"/>
      <c r="C337" s="7"/>
      <c r="D337" s="7"/>
      <c r="E337" s="7"/>
      <c r="F337" s="7"/>
    </row>
    <row r="338" spans="1:6" ht="15.75" customHeight="1" x14ac:dyDescent="0.2">
      <c r="A338" s="7"/>
      <c r="B338" s="7"/>
      <c r="C338" s="7"/>
      <c r="D338" s="7"/>
      <c r="E338" s="7"/>
      <c r="F338" s="7"/>
    </row>
    <row r="339" spans="1:6" ht="15.75" customHeight="1" x14ac:dyDescent="0.2">
      <c r="A339" s="7"/>
      <c r="B339" s="7"/>
      <c r="C339" s="7"/>
      <c r="D339" s="7"/>
      <c r="E339" s="7"/>
      <c r="F339" s="7"/>
    </row>
    <row r="340" spans="1:6" ht="15.75" customHeight="1" x14ac:dyDescent="0.2">
      <c r="A340" s="7"/>
      <c r="B340" s="7"/>
      <c r="C340" s="7"/>
      <c r="D340" s="7"/>
      <c r="E340" s="7"/>
      <c r="F340" s="7"/>
    </row>
    <row r="341" spans="1:6" ht="15.75" customHeight="1" x14ac:dyDescent="0.2">
      <c r="A341" s="7"/>
      <c r="B341" s="7"/>
      <c r="C341" s="7"/>
      <c r="D341" s="7"/>
      <c r="E341" s="7"/>
      <c r="F341" s="7"/>
    </row>
    <row r="342" spans="1:6" ht="15.75" customHeight="1" x14ac:dyDescent="0.2">
      <c r="A342" s="7"/>
      <c r="B342" s="7"/>
      <c r="C342" s="7"/>
      <c r="D342" s="7"/>
      <c r="E342" s="7"/>
      <c r="F342" s="7"/>
    </row>
    <row r="343" spans="1:6" ht="15.75" customHeight="1" x14ac:dyDescent="0.2">
      <c r="A343" s="7"/>
      <c r="B343" s="7"/>
      <c r="C343" s="7"/>
      <c r="D343" s="7"/>
      <c r="E343" s="7"/>
      <c r="F343" s="7"/>
    </row>
    <row r="344" spans="1:6" ht="15.75" customHeight="1" x14ac:dyDescent="0.2">
      <c r="A344" s="7"/>
      <c r="B344" s="7"/>
      <c r="C344" s="7"/>
      <c r="D344" s="7"/>
      <c r="E344" s="7"/>
      <c r="F344" s="7"/>
    </row>
    <row r="345" spans="1:6" ht="15.75" customHeight="1" x14ac:dyDescent="0.2">
      <c r="A345" s="7"/>
      <c r="B345" s="7"/>
      <c r="C345" s="7"/>
      <c r="D345" s="7"/>
      <c r="E345" s="7"/>
      <c r="F345" s="7"/>
    </row>
    <row r="346" spans="1:6" ht="15.75" customHeight="1" x14ac:dyDescent="0.2">
      <c r="A346" s="7"/>
      <c r="B346" s="7"/>
      <c r="C346" s="7"/>
      <c r="D346" s="7"/>
      <c r="E346" s="7"/>
      <c r="F346" s="7"/>
    </row>
    <row r="347" spans="1:6" ht="15.75" customHeight="1" x14ac:dyDescent="0.2">
      <c r="A347" s="7"/>
      <c r="B347" s="7"/>
      <c r="C347" s="7"/>
      <c r="D347" s="7"/>
      <c r="E347" s="7"/>
      <c r="F347" s="7"/>
    </row>
    <row r="348" spans="1:6" ht="15.75" customHeight="1" x14ac:dyDescent="0.2">
      <c r="A348" s="7"/>
      <c r="B348" s="7"/>
      <c r="C348" s="7"/>
      <c r="D348" s="7"/>
      <c r="E348" s="7"/>
      <c r="F348" s="7"/>
    </row>
    <row r="349" spans="1:6" ht="15.75" customHeight="1" x14ac:dyDescent="0.2">
      <c r="A349" s="7"/>
      <c r="B349" s="7"/>
      <c r="C349" s="7"/>
      <c r="D349" s="7"/>
      <c r="E349" s="7"/>
      <c r="F349" s="7"/>
    </row>
    <row r="350" spans="1:6" ht="15.75" customHeight="1" x14ac:dyDescent="0.2">
      <c r="A350" s="7"/>
      <c r="B350" s="7"/>
      <c r="C350" s="7"/>
      <c r="D350" s="7"/>
      <c r="E350" s="7"/>
      <c r="F350" s="7"/>
    </row>
    <row r="351" spans="1:6" ht="15.75" customHeight="1" x14ac:dyDescent="0.2">
      <c r="A351" s="7"/>
      <c r="B351" s="7"/>
      <c r="C351" s="7"/>
      <c r="D351" s="7"/>
      <c r="E351" s="7"/>
      <c r="F351" s="7"/>
    </row>
    <row r="352" spans="1:6" ht="15.75" customHeight="1" x14ac:dyDescent="0.2">
      <c r="A352" s="7"/>
      <c r="B352" s="7"/>
      <c r="C352" s="7"/>
      <c r="D352" s="7"/>
      <c r="E352" s="7"/>
      <c r="F352" s="7"/>
    </row>
    <row r="353" spans="1:6" ht="15.75" customHeight="1" x14ac:dyDescent="0.2">
      <c r="A353" s="7"/>
      <c r="B353" s="7"/>
      <c r="C353" s="7"/>
      <c r="D353" s="7"/>
      <c r="E353" s="7"/>
      <c r="F353" s="7"/>
    </row>
    <row r="354" spans="1:6" ht="15.75" customHeight="1" x14ac:dyDescent="0.2">
      <c r="A354" s="7"/>
      <c r="B354" s="7"/>
      <c r="C354" s="7"/>
      <c r="D354" s="7"/>
      <c r="E354" s="7"/>
      <c r="F354" s="7"/>
    </row>
    <row r="355" spans="1:6" ht="15.75" customHeight="1" x14ac:dyDescent="0.2">
      <c r="A355" s="7"/>
      <c r="B355" s="7"/>
      <c r="C355" s="7"/>
      <c r="D355" s="7"/>
      <c r="E355" s="7"/>
      <c r="F355" s="7"/>
    </row>
    <row r="356" spans="1:6" ht="15.75" customHeight="1" x14ac:dyDescent="0.2">
      <c r="A356" s="7"/>
      <c r="B356" s="7"/>
      <c r="C356" s="7"/>
      <c r="D356" s="7"/>
      <c r="E356" s="7"/>
      <c r="F356" s="7"/>
    </row>
    <row r="357" spans="1:6" ht="15.75" customHeight="1" x14ac:dyDescent="0.2">
      <c r="A357" s="7"/>
      <c r="B357" s="7"/>
      <c r="C357" s="7"/>
      <c r="D357" s="7"/>
      <c r="E357" s="7"/>
      <c r="F357" s="7"/>
    </row>
    <row r="358" spans="1:6" ht="15.75" customHeight="1" x14ac:dyDescent="0.2">
      <c r="A358" s="7"/>
      <c r="B358" s="7"/>
      <c r="C358" s="7"/>
      <c r="D358" s="7"/>
      <c r="E358" s="7"/>
      <c r="F358" s="7"/>
    </row>
    <row r="359" spans="1:6" ht="15.75" customHeight="1" x14ac:dyDescent="0.2">
      <c r="A359" s="7"/>
      <c r="B359" s="7"/>
      <c r="C359" s="7"/>
      <c r="D359" s="7"/>
      <c r="E359" s="7"/>
      <c r="F359" s="7"/>
    </row>
    <row r="360" spans="1:6" ht="15.75" customHeight="1" x14ac:dyDescent="0.2">
      <c r="A360" s="7"/>
      <c r="B360" s="7"/>
      <c r="C360" s="7"/>
      <c r="D360" s="7"/>
      <c r="E360" s="7"/>
      <c r="F360" s="7"/>
    </row>
    <row r="361" spans="1:6" ht="15.75" customHeight="1" x14ac:dyDescent="0.2">
      <c r="A361" s="7"/>
      <c r="B361" s="7"/>
      <c r="C361" s="7"/>
      <c r="D361" s="7"/>
      <c r="E361" s="7"/>
      <c r="F361" s="7"/>
    </row>
    <row r="362" spans="1:6" ht="15.75" customHeight="1" x14ac:dyDescent="0.2">
      <c r="A362" s="7"/>
      <c r="B362" s="7"/>
      <c r="C362" s="7"/>
      <c r="D362" s="7"/>
      <c r="E362" s="7"/>
      <c r="F362" s="7"/>
    </row>
    <row r="363" spans="1:6" ht="15.75" customHeight="1" x14ac:dyDescent="0.2">
      <c r="A363" s="7"/>
      <c r="B363" s="7"/>
      <c r="C363" s="7"/>
      <c r="D363" s="7"/>
      <c r="E363" s="7"/>
      <c r="F363" s="7"/>
    </row>
    <row r="364" spans="1:6" ht="15.75" customHeight="1" x14ac:dyDescent="0.2">
      <c r="A364" s="7"/>
      <c r="B364" s="7"/>
      <c r="C364" s="7"/>
      <c r="D364" s="7"/>
      <c r="E364" s="7"/>
      <c r="F364" s="7"/>
    </row>
    <row r="365" spans="1:6" ht="15.75" customHeight="1" x14ac:dyDescent="0.2">
      <c r="A365" s="7"/>
      <c r="B365" s="7"/>
      <c r="C365" s="7"/>
      <c r="D365" s="7"/>
      <c r="E365" s="7"/>
      <c r="F365" s="7"/>
    </row>
    <row r="366" spans="1:6" ht="15.75" customHeight="1" x14ac:dyDescent="0.2">
      <c r="A366" s="7"/>
      <c r="B366" s="7"/>
      <c r="C366" s="7"/>
      <c r="D366" s="7"/>
      <c r="E366" s="7"/>
      <c r="F366" s="7"/>
    </row>
    <row r="367" spans="1:6" ht="15.75" customHeight="1" x14ac:dyDescent="0.2">
      <c r="A367" s="7"/>
      <c r="B367" s="7"/>
      <c r="C367" s="7"/>
      <c r="D367" s="7"/>
      <c r="E367" s="7"/>
      <c r="F367" s="7"/>
    </row>
    <row r="368" spans="1:6" ht="15.75" customHeight="1" x14ac:dyDescent="0.2">
      <c r="A368" s="7"/>
      <c r="B368" s="7"/>
      <c r="C368" s="7"/>
      <c r="D368" s="7"/>
      <c r="E368" s="7"/>
      <c r="F368" s="7"/>
    </row>
    <row r="369" spans="1:6" ht="15.75" customHeight="1" x14ac:dyDescent="0.2">
      <c r="A369" s="7"/>
      <c r="B369" s="7"/>
      <c r="C369" s="7"/>
      <c r="D369" s="7"/>
      <c r="E369" s="7"/>
      <c r="F369" s="7"/>
    </row>
    <row r="370" spans="1:6" ht="15.75" customHeight="1" x14ac:dyDescent="0.2">
      <c r="A370" s="7"/>
      <c r="B370" s="7"/>
      <c r="C370" s="7"/>
      <c r="D370" s="7"/>
      <c r="E370" s="7"/>
      <c r="F370" s="7"/>
    </row>
    <row r="371" spans="1:6" ht="15.75" customHeight="1" x14ac:dyDescent="0.2">
      <c r="A371" s="7"/>
      <c r="B371" s="7"/>
      <c r="C371" s="7"/>
      <c r="D371" s="7"/>
      <c r="E371" s="7"/>
      <c r="F371" s="7"/>
    </row>
    <row r="372" spans="1:6" ht="15.75" customHeight="1" x14ac:dyDescent="0.2">
      <c r="A372" s="7"/>
      <c r="B372" s="7"/>
      <c r="C372" s="7"/>
      <c r="D372" s="7"/>
      <c r="E372" s="7"/>
      <c r="F372" s="7"/>
    </row>
    <row r="373" spans="1:6" ht="15.75" customHeight="1" x14ac:dyDescent="0.2">
      <c r="A373" s="7"/>
      <c r="B373" s="7"/>
      <c r="C373" s="7"/>
      <c r="D373" s="7"/>
      <c r="E373" s="7"/>
      <c r="F373" s="7"/>
    </row>
    <row r="374" spans="1:6" ht="15.75" customHeight="1" x14ac:dyDescent="0.2">
      <c r="A374" s="7"/>
      <c r="B374" s="7"/>
      <c r="C374" s="7"/>
      <c r="D374" s="7"/>
      <c r="E374" s="7"/>
      <c r="F374" s="7"/>
    </row>
    <row r="375" spans="1:6" ht="15.75" customHeight="1" x14ac:dyDescent="0.2">
      <c r="A375" s="7"/>
      <c r="B375" s="7"/>
      <c r="C375" s="7"/>
      <c r="D375" s="7"/>
      <c r="E375" s="7"/>
      <c r="F375" s="7"/>
    </row>
    <row r="376" spans="1:6" ht="15.75" customHeight="1" x14ac:dyDescent="0.2">
      <c r="A376" s="7"/>
      <c r="B376" s="7"/>
      <c r="C376" s="7"/>
      <c r="D376" s="7"/>
      <c r="E376" s="7"/>
      <c r="F376" s="7"/>
    </row>
    <row r="377" spans="1:6" ht="15.75" customHeight="1" x14ac:dyDescent="0.2">
      <c r="A377" s="7"/>
      <c r="B377" s="7"/>
      <c r="C377" s="7"/>
      <c r="D377" s="7"/>
      <c r="E377" s="7"/>
      <c r="F377" s="7"/>
    </row>
    <row r="378" spans="1:6" ht="15.75" customHeight="1" x14ac:dyDescent="0.2">
      <c r="A378" s="7"/>
      <c r="B378" s="7"/>
      <c r="C378" s="7"/>
      <c r="D378" s="7"/>
      <c r="E378" s="7"/>
      <c r="F378" s="7"/>
    </row>
    <row r="379" spans="1:6" ht="15.75" customHeight="1" x14ac:dyDescent="0.2">
      <c r="A379" s="7"/>
      <c r="B379" s="7"/>
      <c r="C379" s="7"/>
      <c r="D379" s="7"/>
      <c r="E379" s="7"/>
      <c r="F379" s="7"/>
    </row>
    <row r="380" spans="1:6" ht="15.75" customHeight="1" x14ac:dyDescent="0.2">
      <c r="A380" s="7"/>
      <c r="B380" s="7"/>
      <c r="C380" s="7"/>
      <c r="D380" s="7"/>
      <c r="E380" s="7"/>
      <c r="F380" s="7"/>
    </row>
    <row r="381" spans="1:6" ht="15.75" customHeight="1" x14ac:dyDescent="0.2">
      <c r="A381" s="7"/>
      <c r="B381" s="7"/>
      <c r="C381" s="7"/>
      <c r="D381" s="7"/>
      <c r="E381" s="7"/>
      <c r="F381" s="7"/>
    </row>
    <row r="382" spans="1:6" ht="15.75" customHeight="1" x14ac:dyDescent="0.2">
      <c r="A382" s="7"/>
      <c r="B382" s="7"/>
      <c r="C382" s="7"/>
      <c r="D382" s="7"/>
      <c r="E382" s="7"/>
      <c r="F382" s="7"/>
    </row>
    <row r="383" spans="1:6" ht="15.75" customHeight="1" x14ac:dyDescent="0.2">
      <c r="A383" s="7"/>
      <c r="B383" s="7"/>
      <c r="C383" s="7"/>
      <c r="D383" s="7"/>
      <c r="E383" s="7"/>
      <c r="F383" s="7"/>
    </row>
    <row r="384" spans="1:6" ht="15.75" customHeight="1" x14ac:dyDescent="0.2">
      <c r="A384" s="7"/>
      <c r="B384" s="7"/>
      <c r="C384" s="7"/>
      <c r="D384" s="7"/>
      <c r="E384" s="7"/>
      <c r="F384" s="7"/>
    </row>
    <row r="385" spans="1:6" ht="15.75" customHeight="1" x14ac:dyDescent="0.2">
      <c r="A385" s="7"/>
      <c r="B385" s="7"/>
      <c r="C385" s="7"/>
      <c r="D385" s="7"/>
      <c r="E385" s="7"/>
      <c r="F385" s="7"/>
    </row>
    <row r="386" spans="1:6" ht="15.75" customHeight="1" x14ac:dyDescent="0.2">
      <c r="A386" s="7"/>
      <c r="B386" s="7"/>
      <c r="C386" s="7"/>
      <c r="D386" s="7"/>
      <c r="E386" s="7"/>
      <c r="F386" s="7"/>
    </row>
    <row r="387" spans="1:6" ht="15.75" customHeight="1" x14ac:dyDescent="0.2">
      <c r="A387" s="7"/>
      <c r="B387" s="7"/>
      <c r="C387" s="7"/>
      <c r="D387" s="7"/>
      <c r="E387" s="7"/>
      <c r="F387" s="7"/>
    </row>
    <row r="388" spans="1:6" ht="15.75" customHeight="1" x14ac:dyDescent="0.2">
      <c r="A388" s="7"/>
      <c r="B388" s="7"/>
      <c r="C388" s="7"/>
      <c r="D388" s="7"/>
      <c r="E388" s="7"/>
      <c r="F388" s="7"/>
    </row>
    <row r="389" spans="1:6" ht="15.75" customHeight="1" x14ac:dyDescent="0.2">
      <c r="A389" s="7"/>
      <c r="B389" s="7"/>
      <c r="C389" s="7"/>
      <c r="D389" s="7"/>
      <c r="E389" s="7"/>
      <c r="F389" s="7"/>
    </row>
    <row r="390" spans="1:6" ht="15.75" customHeight="1" x14ac:dyDescent="0.2">
      <c r="A390" s="7"/>
      <c r="B390" s="7"/>
      <c r="C390" s="7"/>
      <c r="D390" s="7"/>
      <c r="E390" s="7"/>
      <c r="F390" s="7"/>
    </row>
    <row r="391" spans="1:6" ht="15.75" customHeight="1" x14ac:dyDescent="0.2">
      <c r="A391" s="7"/>
      <c r="B391" s="7"/>
      <c r="C391" s="7"/>
      <c r="D391" s="7"/>
      <c r="E391" s="7"/>
      <c r="F391" s="7"/>
    </row>
    <row r="392" spans="1:6" ht="15.75" customHeight="1" x14ac:dyDescent="0.2">
      <c r="A392" s="7"/>
      <c r="B392" s="7"/>
      <c r="C392" s="7"/>
      <c r="D392" s="7"/>
      <c r="E392" s="7"/>
      <c r="F392" s="7"/>
    </row>
    <row r="393" spans="1:6" ht="15.75" customHeight="1" x14ac:dyDescent="0.2">
      <c r="A393" s="7"/>
      <c r="B393" s="7"/>
      <c r="C393" s="7"/>
      <c r="D393" s="7"/>
      <c r="E393" s="7"/>
      <c r="F393" s="7"/>
    </row>
    <row r="394" spans="1:6" ht="15.75" customHeight="1" x14ac:dyDescent="0.2">
      <c r="A394" s="7"/>
      <c r="B394" s="7"/>
      <c r="C394" s="7"/>
      <c r="D394" s="7"/>
      <c r="E394" s="7"/>
      <c r="F394" s="7"/>
    </row>
    <row r="395" spans="1:6" ht="15.75" customHeight="1" x14ac:dyDescent="0.2">
      <c r="A395" s="7"/>
      <c r="B395" s="7"/>
      <c r="C395" s="7"/>
      <c r="D395" s="7"/>
      <c r="E395" s="7"/>
      <c r="F395" s="7"/>
    </row>
    <row r="396" spans="1:6" ht="15.75" customHeight="1" x14ac:dyDescent="0.2">
      <c r="A396" s="7"/>
      <c r="B396" s="7"/>
      <c r="C396" s="7"/>
      <c r="D396" s="7"/>
      <c r="E396" s="7"/>
      <c r="F396" s="7"/>
    </row>
    <row r="397" spans="1:6" ht="15.75" customHeight="1" x14ac:dyDescent="0.2">
      <c r="A397" s="7"/>
      <c r="B397" s="7"/>
      <c r="C397" s="7"/>
      <c r="D397" s="7"/>
      <c r="E397" s="7"/>
      <c r="F397" s="7"/>
    </row>
    <row r="398" spans="1:6" ht="15.75" customHeight="1" x14ac:dyDescent="0.2">
      <c r="A398" s="7"/>
      <c r="B398" s="7"/>
      <c r="C398" s="7"/>
      <c r="D398" s="7"/>
      <c r="E398" s="7"/>
      <c r="F398" s="7"/>
    </row>
    <row r="399" spans="1:6" ht="15.75" customHeight="1" x14ac:dyDescent="0.2">
      <c r="A399" s="7"/>
      <c r="B399" s="7"/>
      <c r="C399" s="7"/>
      <c r="D399" s="7"/>
      <c r="E399" s="7"/>
      <c r="F399" s="7"/>
    </row>
    <row r="400" spans="1:6" ht="15.75" customHeight="1" x14ac:dyDescent="0.2">
      <c r="A400" s="7"/>
      <c r="B400" s="7"/>
      <c r="C400" s="7"/>
      <c r="D400" s="7"/>
      <c r="E400" s="7"/>
      <c r="F400" s="7"/>
    </row>
    <row r="401" spans="1:6" ht="15.75" customHeight="1" x14ac:dyDescent="0.2">
      <c r="A401" s="7"/>
      <c r="B401" s="7"/>
      <c r="C401" s="7"/>
      <c r="D401" s="7"/>
      <c r="E401" s="7"/>
      <c r="F401" s="7"/>
    </row>
    <row r="402" spans="1:6" ht="15.75" customHeight="1" x14ac:dyDescent="0.2">
      <c r="A402" s="7"/>
      <c r="B402" s="7"/>
      <c r="C402" s="7"/>
      <c r="D402" s="7"/>
      <c r="E402" s="7"/>
      <c r="F402" s="7"/>
    </row>
    <row r="403" spans="1:6" ht="15.75" customHeight="1" x14ac:dyDescent="0.2">
      <c r="A403" s="7"/>
      <c r="B403" s="7"/>
      <c r="C403" s="7"/>
      <c r="D403" s="7"/>
      <c r="E403" s="7"/>
      <c r="F403" s="7"/>
    </row>
    <row r="404" spans="1:6" ht="15.75" customHeight="1" x14ac:dyDescent="0.2">
      <c r="A404" s="7"/>
      <c r="B404" s="7"/>
      <c r="C404" s="7"/>
      <c r="D404" s="7"/>
      <c r="E404" s="7"/>
      <c r="F404" s="7"/>
    </row>
    <row r="405" spans="1:6" ht="15.75" customHeight="1" x14ac:dyDescent="0.2">
      <c r="A405" s="7"/>
      <c r="B405" s="7"/>
      <c r="C405" s="7"/>
      <c r="D405" s="7"/>
      <c r="E405" s="7"/>
      <c r="F405" s="7"/>
    </row>
    <row r="406" spans="1:6" ht="15.75" customHeight="1" x14ac:dyDescent="0.2">
      <c r="A406" s="7"/>
      <c r="B406" s="7"/>
      <c r="C406" s="7"/>
      <c r="D406" s="7"/>
      <c r="E406" s="7"/>
      <c r="F406" s="7"/>
    </row>
    <row r="407" spans="1:6" ht="15.75" customHeight="1" x14ac:dyDescent="0.2">
      <c r="A407" s="7"/>
      <c r="B407" s="7"/>
      <c r="C407" s="7"/>
      <c r="D407" s="7"/>
      <c r="E407" s="7"/>
      <c r="F407" s="7"/>
    </row>
    <row r="408" spans="1:6" ht="15.75" customHeight="1" x14ac:dyDescent="0.2">
      <c r="A408" s="7"/>
      <c r="B408" s="7"/>
      <c r="C408" s="7"/>
      <c r="D408" s="7"/>
      <c r="E408" s="7"/>
      <c r="F408" s="7"/>
    </row>
    <row r="409" spans="1:6" ht="15.75" customHeight="1" x14ac:dyDescent="0.2">
      <c r="A409" s="7"/>
      <c r="B409" s="7"/>
      <c r="C409" s="7"/>
      <c r="D409" s="7"/>
      <c r="E409" s="7"/>
      <c r="F409" s="7"/>
    </row>
    <row r="410" spans="1:6" ht="15.75" customHeight="1" x14ac:dyDescent="0.2">
      <c r="A410" s="7"/>
      <c r="B410" s="7"/>
      <c r="C410" s="7"/>
      <c r="D410" s="7"/>
      <c r="E410" s="7"/>
      <c r="F410" s="7"/>
    </row>
    <row r="411" spans="1:6" ht="15.75" customHeight="1" x14ac:dyDescent="0.2">
      <c r="A411" s="7"/>
      <c r="B411" s="7"/>
      <c r="C411" s="7"/>
      <c r="D411" s="7"/>
      <c r="E411" s="7"/>
      <c r="F411" s="7"/>
    </row>
    <row r="412" spans="1:6" ht="15.75" customHeight="1" x14ac:dyDescent="0.2">
      <c r="A412" s="7"/>
      <c r="B412" s="7"/>
      <c r="C412" s="7"/>
      <c r="D412" s="7"/>
      <c r="E412" s="7"/>
      <c r="F412" s="7"/>
    </row>
    <row r="413" spans="1:6" ht="15.75" customHeight="1" x14ac:dyDescent="0.2">
      <c r="A413" s="7"/>
      <c r="B413" s="7"/>
      <c r="C413" s="7"/>
      <c r="D413" s="7"/>
      <c r="E413" s="7"/>
      <c r="F413" s="7"/>
    </row>
    <row r="414" spans="1:6" ht="15.75" customHeight="1" x14ac:dyDescent="0.2">
      <c r="A414" s="7"/>
      <c r="B414" s="7"/>
      <c r="C414" s="7"/>
      <c r="D414" s="7"/>
      <c r="E414" s="7"/>
      <c r="F414" s="7"/>
    </row>
    <row r="415" spans="1:6" ht="15.75" customHeight="1" x14ac:dyDescent="0.2">
      <c r="A415" s="7"/>
      <c r="B415" s="7"/>
      <c r="C415" s="7"/>
      <c r="D415" s="7"/>
      <c r="E415" s="7"/>
      <c r="F415" s="7"/>
    </row>
    <row r="416" spans="1:6" ht="15.75" customHeight="1" x14ac:dyDescent="0.2">
      <c r="A416" s="7"/>
      <c r="B416" s="7"/>
      <c r="C416" s="7"/>
      <c r="D416" s="7"/>
      <c r="E416" s="7"/>
      <c r="F416" s="7"/>
    </row>
    <row r="417" spans="1:6" ht="15.75" customHeight="1" x14ac:dyDescent="0.2">
      <c r="A417" s="7"/>
      <c r="B417" s="7"/>
      <c r="C417" s="7"/>
      <c r="D417" s="7"/>
      <c r="E417" s="7"/>
      <c r="F417" s="7"/>
    </row>
    <row r="418" spans="1:6" ht="15.75" customHeight="1" x14ac:dyDescent="0.2">
      <c r="A418" s="7"/>
      <c r="B418" s="7"/>
      <c r="C418" s="7"/>
      <c r="D418" s="7"/>
      <c r="E418" s="7"/>
      <c r="F418" s="7"/>
    </row>
    <row r="419" spans="1:6" ht="15.75" customHeight="1" x14ac:dyDescent="0.2">
      <c r="A419" s="7"/>
      <c r="B419" s="7"/>
      <c r="C419" s="7"/>
      <c r="D419" s="7"/>
      <c r="E419" s="7"/>
      <c r="F419" s="7"/>
    </row>
    <row r="420" spans="1:6" ht="15.75" customHeight="1" x14ac:dyDescent="0.2">
      <c r="A420" s="7"/>
      <c r="B420" s="7"/>
      <c r="C420" s="7"/>
      <c r="D420" s="7"/>
      <c r="E420" s="7"/>
      <c r="F420" s="7"/>
    </row>
    <row r="421" spans="1:6" ht="15.75" customHeight="1" x14ac:dyDescent="0.2">
      <c r="A421" s="7"/>
      <c r="B421" s="7"/>
      <c r="C421" s="7"/>
      <c r="D421" s="7"/>
      <c r="E421" s="7"/>
      <c r="F421" s="7"/>
    </row>
    <row r="422" spans="1:6" ht="15.75" customHeight="1" x14ac:dyDescent="0.2">
      <c r="A422" s="7"/>
      <c r="B422" s="7"/>
      <c r="C422" s="7"/>
      <c r="D422" s="7"/>
      <c r="E422" s="7"/>
      <c r="F422" s="7"/>
    </row>
    <row r="423" spans="1:6" ht="15.75" customHeight="1" x14ac:dyDescent="0.2">
      <c r="A423" s="7"/>
      <c r="B423" s="7"/>
      <c r="C423" s="7"/>
      <c r="D423" s="7"/>
      <c r="E423" s="7"/>
      <c r="F423" s="7"/>
    </row>
    <row r="424" spans="1:6" ht="15.75" customHeight="1" x14ac:dyDescent="0.2">
      <c r="A424" s="7"/>
      <c r="B424" s="7"/>
      <c r="C424" s="7"/>
      <c r="D424" s="7"/>
      <c r="E424" s="7"/>
      <c r="F424" s="7"/>
    </row>
    <row r="425" spans="1:6" ht="15.75" customHeight="1" x14ac:dyDescent="0.2">
      <c r="A425" s="7"/>
      <c r="B425" s="7"/>
      <c r="C425" s="7"/>
      <c r="D425" s="7"/>
      <c r="E425" s="7"/>
      <c r="F425" s="7"/>
    </row>
    <row r="426" spans="1:6" ht="15.75" customHeight="1" x14ac:dyDescent="0.2">
      <c r="A426" s="7"/>
      <c r="B426" s="7"/>
      <c r="C426" s="7"/>
      <c r="D426" s="7"/>
      <c r="E426" s="7"/>
      <c r="F426" s="7"/>
    </row>
    <row r="427" spans="1:6" ht="15.75" customHeight="1" x14ac:dyDescent="0.2">
      <c r="A427" s="7"/>
      <c r="B427" s="7"/>
      <c r="C427" s="7"/>
      <c r="D427" s="7"/>
      <c r="E427" s="7"/>
      <c r="F427" s="7"/>
    </row>
    <row r="428" spans="1:6" ht="15.75" customHeight="1" x14ac:dyDescent="0.2">
      <c r="A428" s="7"/>
      <c r="B428" s="7"/>
      <c r="C428" s="7"/>
      <c r="D428" s="7"/>
      <c r="E428" s="7"/>
      <c r="F428" s="7"/>
    </row>
    <row r="429" spans="1:6" ht="15.75" customHeight="1" x14ac:dyDescent="0.2">
      <c r="A429" s="7"/>
      <c r="B429" s="7"/>
      <c r="C429" s="7"/>
      <c r="D429" s="7"/>
      <c r="E429" s="7"/>
      <c r="F429" s="7"/>
    </row>
    <row r="430" spans="1:6" ht="15.75" customHeight="1" x14ac:dyDescent="0.2">
      <c r="A430" s="7"/>
      <c r="B430" s="7"/>
      <c r="C430" s="7"/>
      <c r="D430" s="7"/>
      <c r="E430" s="7"/>
      <c r="F430" s="7"/>
    </row>
    <row r="431" spans="1:6" ht="15.75" customHeight="1" x14ac:dyDescent="0.2">
      <c r="A431" s="7"/>
      <c r="B431" s="7"/>
      <c r="C431" s="7"/>
      <c r="D431" s="7"/>
      <c r="E431" s="7"/>
      <c r="F431" s="7"/>
    </row>
    <row r="432" spans="1:6" ht="15.75" customHeight="1" x14ac:dyDescent="0.2">
      <c r="A432" s="7"/>
      <c r="B432" s="7"/>
      <c r="C432" s="7"/>
      <c r="D432" s="7"/>
      <c r="E432" s="7"/>
      <c r="F432" s="7"/>
    </row>
    <row r="433" spans="1:6" ht="15.75" customHeight="1" x14ac:dyDescent="0.2">
      <c r="A433" s="7"/>
      <c r="B433" s="7"/>
      <c r="C433" s="7"/>
      <c r="D433" s="7"/>
      <c r="E433" s="7"/>
      <c r="F433" s="7"/>
    </row>
    <row r="434" spans="1:6" ht="15.75" customHeight="1" x14ac:dyDescent="0.2">
      <c r="A434" s="7"/>
      <c r="B434" s="7"/>
      <c r="C434" s="7"/>
      <c r="D434" s="7"/>
      <c r="E434" s="7"/>
      <c r="F434" s="7"/>
    </row>
    <row r="435" spans="1:6" ht="15.75" customHeight="1" x14ac:dyDescent="0.2">
      <c r="A435" s="7"/>
      <c r="B435" s="7"/>
      <c r="C435" s="7"/>
      <c r="D435" s="7"/>
      <c r="E435" s="7"/>
      <c r="F435" s="7"/>
    </row>
    <row r="436" spans="1:6" ht="15.75" customHeight="1" x14ac:dyDescent="0.2">
      <c r="A436" s="7"/>
      <c r="B436" s="7"/>
      <c r="C436" s="7"/>
      <c r="D436" s="7"/>
      <c r="E436" s="7"/>
      <c r="F436" s="7"/>
    </row>
    <row r="437" spans="1:6" ht="15.75" customHeight="1" x14ac:dyDescent="0.2">
      <c r="A437" s="7"/>
      <c r="B437" s="7"/>
      <c r="C437" s="7"/>
      <c r="D437" s="7"/>
      <c r="E437" s="7"/>
      <c r="F437" s="7"/>
    </row>
    <row r="438" spans="1:6" ht="15.75" customHeight="1" x14ac:dyDescent="0.2">
      <c r="A438" s="7"/>
      <c r="B438" s="7"/>
      <c r="C438" s="7"/>
      <c r="D438" s="7"/>
      <c r="E438" s="7"/>
      <c r="F438" s="7"/>
    </row>
    <row r="439" spans="1:6" ht="15.75" customHeight="1" x14ac:dyDescent="0.2">
      <c r="A439" s="7"/>
      <c r="B439" s="7"/>
      <c r="C439" s="7"/>
      <c r="D439" s="7"/>
      <c r="E439" s="7"/>
      <c r="F439" s="7"/>
    </row>
    <row r="440" spans="1:6" ht="15.75" customHeight="1" x14ac:dyDescent="0.2">
      <c r="A440" s="7"/>
      <c r="B440" s="7"/>
      <c r="C440" s="7"/>
      <c r="D440" s="7"/>
      <c r="E440" s="7"/>
      <c r="F440" s="7"/>
    </row>
    <row r="441" spans="1:6" ht="15.75" customHeight="1" x14ac:dyDescent="0.2">
      <c r="A441" s="7"/>
      <c r="B441" s="7"/>
      <c r="C441" s="7"/>
      <c r="D441" s="7"/>
      <c r="E441" s="7"/>
      <c r="F441" s="7"/>
    </row>
    <row r="442" spans="1:6" ht="15.75" customHeight="1" x14ac:dyDescent="0.2">
      <c r="A442" s="7"/>
      <c r="B442" s="7"/>
      <c r="C442" s="7"/>
      <c r="D442" s="7"/>
      <c r="E442" s="7"/>
      <c r="F442" s="7"/>
    </row>
    <row r="443" spans="1:6" ht="15.75" customHeight="1" x14ac:dyDescent="0.2">
      <c r="A443" s="7"/>
      <c r="B443" s="7"/>
      <c r="C443" s="7"/>
      <c r="D443" s="7"/>
      <c r="E443" s="7"/>
      <c r="F443" s="7"/>
    </row>
    <row r="444" spans="1:6" ht="15.75" customHeight="1" x14ac:dyDescent="0.2">
      <c r="A444" s="7"/>
      <c r="B444" s="7"/>
      <c r="C444" s="7"/>
      <c r="D444" s="7"/>
      <c r="E444" s="7"/>
      <c r="F444" s="7"/>
    </row>
    <row r="445" spans="1:6" ht="15.75" customHeight="1" x14ac:dyDescent="0.2">
      <c r="A445" s="7"/>
      <c r="B445" s="7"/>
      <c r="C445" s="7"/>
      <c r="D445" s="7"/>
      <c r="E445" s="7"/>
      <c r="F445" s="7"/>
    </row>
    <row r="446" spans="1:6" ht="15.75" customHeight="1" x14ac:dyDescent="0.2">
      <c r="A446" s="7"/>
      <c r="B446" s="7"/>
      <c r="C446" s="7"/>
      <c r="D446" s="7"/>
      <c r="E446" s="7"/>
      <c r="F446" s="7"/>
    </row>
    <row r="447" spans="1:6" ht="15.75" customHeight="1" x14ac:dyDescent="0.2">
      <c r="A447" s="7"/>
      <c r="B447" s="7"/>
      <c r="C447" s="7"/>
      <c r="D447" s="7"/>
      <c r="E447" s="7"/>
      <c r="F447" s="7"/>
    </row>
    <row r="448" spans="1:6" ht="15.75" customHeight="1" x14ac:dyDescent="0.2">
      <c r="A448" s="7"/>
      <c r="B448" s="7"/>
      <c r="C448" s="7"/>
      <c r="D448" s="7"/>
      <c r="E448" s="7"/>
      <c r="F448" s="7"/>
    </row>
    <row r="449" spans="1:6" ht="15.75" customHeight="1" x14ac:dyDescent="0.2">
      <c r="A449" s="7"/>
      <c r="B449" s="7"/>
      <c r="C449" s="7"/>
      <c r="D449" s="7"/>
      <c r="E449" s="7"/>
      <c r="F449" s="7"/>
    </row>
    <row r="450" spans="1:6" ht="15.75" customHeight="1" x14ac:dyDescent="0.2">
      <c r="A450" s="7"/>
      <c r="B450" s="7"/>
      <c r="C450" s="7"/>
      <c r="D450" s="7"/>
      <c r="E450" s="7"/>
      <c r="F450" s="7"/>
    </row>
    <row r="451" spans="1:6" ht="15.75" customHeight="1" x14ac:dyDescent="0.2">
      <c r="A451" s="7"/>
      <c r="B451" s="7"/>
      <c r="C451" s="7"/>
      <c r="D451" s="7"/>
      <c r="E451" s="7"/>
      <c r="F451" s="7"/>
    </row>
    <row r="452" spans="1:6" ht="15.75" customHeight="1" x14ac:dyDescent="0.2">
      <c r="A452" s="7"/>
      <c r="B452" s="7"/>
      <c r="C452" s="7"/>
      <c r="D452" s="7"/>
      <c r="E452" s="7"/>
      <c r="F452" s="7"/>
    </row>
    <row r="453" spans="1:6" ht="15.75" customHeight="1" x14ac:dyDescent="0.2">
      <c r="A453" s="7"/>
      <c r="B453" s="7"/>
      <c r="C453" s="7"/>
      <c r="D453" s="7"/>
      <c r="E453" s="7"/>
      <c r="F453" s="7"/>
    </row>
    <row r="454" spans="1:6" ht="15.75" customHeight="1" x14ac:dyDescent="0.2">
      <c r="A454" s="7"/>
      <c r="B454" s="7"/>
      <c r="C454" s="7"/>
      <c r="D454" s="7"/>
      <c r="E454" s="7"/>
      <c r="F454" s="7"/>
    </row>
    <row r="455" spans="1:6" ht="15.75" customHeight="1" x14ac:dyDescent="0.2">
      <c r="A455" s="7"/>
      <c r="B455" s="7"/>
      <c r="C455" s="7"/>
      <c r="D455" s="7"/>
      <c r="E455" s="7"/>
      <c r="F455" s="7"/>
    </row>
    <row r="456" spans="1:6" ht="15.75" customHeight="1" x14ac:dyDescent="0.2">
      <c r="A456" s="7"/>
      <c r="B456" s="7"/>
      <c r="C456" s="7"/>
      <c r="D456" s="7"/>
      <c r="E456" s="7"/>
      <c r="F456" s="7"/>
    </row>
    <row r="457" spans="1:6" ht="15.75" customHeight="1" x14ac:dyDescent="0.2">
      <c r="A457" s="7"/>
      <c r="B457" s="7"/>
      <c r="C457" s="7"/>
      <c r="D457" s="7"/>
      <c r="E457" s="7"/>
      <c r="F457" s="7"/>
    </row>
    <row r="458" spans="1:6" ht="15.75" customHeight="1" x14ac:dyDescent="0.2">
      <c r="A458" s="7"/>
      <c r="B458" s="7"/>
      <c r="C458" s="7"/>
      <c r="D458" s="7"/>
      <c r="E458" s="7"/>
      <c r="F458" s="7"/>
    </row>
    <row r="459" spans="1:6" ht="15.75" customHeight="1" x14ac:dyDescent="0.2">
      <c r="A459" s="7"/>
      <c r="B459" s="7"/>
      <c r="C459" s="7"/>
      <c r="D459" s="7"/>
      <c r="E459" s="7"/>
      <c r="F459" s="7"/>
    </row>
    <row r="460" spans="1:6" ht="15.75" customHeight="1" x14ac:dyDescent="0.2">
      <c r="A460" s="7"/>
      <c r="B460" s="7"/>
      <c r="C460" s="7"/>
      <c r="D460" s="7"/>
      <c r="E460" s="7"/>
      <c r="F460" s="7"/>
    </row>
    <row r="461" spans="1:6" ht="15.75" customHeight="1" x14ac:dyDescent="0.2">
      <c r="A461" s="7"/>
      <c r="B461" s="7"/>
      <c r="C461" s="7"/>
      <c r="D461" s="7"/>
      <c r="E461" s="7"/>
      <c r="F461" s="7"/>
    </row>
    <row r="462" spans="1:6" ht="15.75" customHeight="1" x14ac:dyDescent="0.2">
      <c r="A462" s="7"/>
      <c r="B462" s="7"/>
      <c r="C462" s="7"/>
      <c r="D462" s="7"/>
      <c r="E462" s="7"/>
      <c r="F462" s="7"/>
    </row>
    <row r="463" spans="1:6" ht="15.75" customHeight="1" x14ac:dyDescent="0.2">
      <c r="A463" s="7"/>
      <c r="B463" s="7"/>
      <c r="C463" s="7"/>
      <c r="D463" s="7"/>
      <c r="E463" s="7"/>
      <c r="F463" s="7"/>
    </row>
    <row r="464" spans="1:6" ht="15.75" customHeight="1" x14ac:dyDescent="0.2">
      <c r="A464" s="7"/>
      <c r="B464" s="7"/>
      <c r="C464" s="7"/>
      <c r="D464" s="7"/>
      <c r="E464" s="7"/>
      <c r="F464" s="7"/>
    </row>
    <row r="465" spans="1:6" ht="15.75" customHeight="1" x14ac:dyDescent="0.2">
      <c r="A465" s="7"/>
      <c r="B465" s="7"/>
      <c r="C465" s="7"/>
      <c r="D465" s="7"/>
      <c r="E465" s="7"/>
      <c r="F465" s="7"/>
    </row>
    <row r="466" spans="1:6" ht="15.75" customHeight="1" x14ac:dyDescent="0.2">
      <c r="A466" s="7"/>
      <c r="B466" s="7"/>
      <c r="C466" s="7"/>
      <c r="D466" s="7"/>
      <c r="E466" s="7"/>
      <c r="F466" s="7"/>
    </row>
    <row r="467" spans="1:6" ht="15.75" customHeight="1" x14ac:dyDescent="0.2">
      <c r="A467" s="7"/>
      <c r="B467" s="7"/>
      <c r="C467" s="7"/>
      <c r="D467" s="7"/>
      <c r="E467" s="7"/>
      <c r="F467" s="7"/>
    </row>
    <row r="468" spans="1:6" ht="15.75" customHeight="1" x14ac:dyDescent="0.2">
      <c r="A468" s="7"/>
      <c r="B468" s="7"/>
      <c r="C468" s="7"/>
      <c r="D468" s="7"/>
      <c r="E468" s="7"/>
      <c r="F468" s="7"/>
    </row>
    <row r="469" spans="1:6" ht="15.75" customHeight="1" x14ac:dyDescent="0.2">
      <c r="A469" s="7"/>
      <c r="B469" s="7"/>
      <c r="C469" s="7"/>
      <c r="D469" s="7"/>
      <c r="E469" s="7"/>
      <c r="F469" s="7"/>
    </row>
    <row r="470" spans="1:6" ht="15.75" customHeight="1" x14ac:dyDescent="0.2">
      <c r="A470" s="7"/>
      <c r="B470" s="7"/>
      <c r="C470" s="7"/>
      <c r="D470" s="7"/>
      <c r="E470" s="7"/>
      <c r="F470" s="7"/>
    </row>
    <row r="471" spans="1:6" ht="15.75" customHeight="1" x14ac:dyDescent="0.2">
      <c r="A471" s="7"/>
      <c r="B471" s="7"/>
      <c r="C471" s="7"/>
      <c r="D471" s="7"/>
      <c r="E471" s="7"/>
      <c r="F471" s="7"/>
    </row>
    <row r="472" spans="1:6" ht="15.75" customHeight="1" x14ac:dyDescent="0.2">
      <c r="A472" s="7"/>
      <c r="B472" s="7"/>
      <c r="C472" s="7"/>
      <c r="D472" s="7"/>
      <c r="E472" s="7"/>
      <c r="F472" s="7"/>
    </row>
    <row r="473" spans="1:6" ht="15.75" customHeight="1" x14ac:dyDescent="0.2">
      <c r="A473" s="7"/>
      <c r="B473" s="7"/>
      <c r="C473" s="7"/>
      <c r="D473" s="7"/>
      <c r="E473" s="7"/>
      <c r="F473" s="7"/>
    </row>
    <row r="474" spans="1:6" ht="15.75" customHeight="1" x14ac:dyDescent="0.2">
      <c r="A474" s="7"/>
      <c r="B474" s="7"/>
      <c r="C474" s="7"/>
      <c r="D474" s="7"/>
      <c r="E474" s="7"/>
      <c r="F474" s="7"/>
    </row>
    <row r="475" spans="1:6" ht="15.75" customHeight="1" x14ac:dyDescent="0.2">
      <c r="A475" s="7"/>
      <c r="B475" s="7"/>
      <c r="C475" s="7"/>
      <c r="D475" s="7"/>
      <c r="E475" s="7"/>
      <c r="F475" s="7"/>
    </row>
    <row r="476" spans="1:6" ht="15.75" customHeight="1" x14ac:dyDescent="0.2">
      <c r="A476" s="7"/>
      <c r="B476" s="7"/>
      <c r="C476" s="7"/>
      <c r="D476" s="7"/>
      <c r="E476" s="7"/>
      <c r="F476" s="7"/>
    </row>
    <row r="477" spans="1:6" ht="15.75" customHeight="1" x14ac:dyDescent="0.2">
      <c r="A477" s="7"/>
      <c r="B477" s="7"/>
      <c r="C477" s="7"/>
      <c r="D477" s="7"/>
      <c r="E477" s="7"/>
      <c r="F477" s="7"/>
    </row>
    <row r="478" spans="1:6" ht="15.75" customHeight="1" x14ac:dyDescent="0.2">
      <c r="A478" s="7"/>
      <c r="B478" s="7"/>
      <c r="C478" s="7"/>
      <c r="D478" s="7"/>
      <c r="E478" s="7"/>
      <c r="F478" s="7"/>
    </row>
    <row r="479" spans="1:6" ht="15.75" customHeight="1" x14ac:dyDescent="0.2">
      <c r="A479" s="7"/>
      <c r="B479" s="7"/>
      <c r="C479" s="7"/>
      <c r="D479" s="7"/>
      <c r="E479" s="7"/>
      <c r="F479" s="7"/>
    </row>
    <row r="480" spans="1:6" ht="15.75" customHeight="1" x14ac:dyDescent="0.2">
      <c r="A480" s="7"/>
      <c r="B480" s="7"/>
      <c r="C480" s="7"/>
      <c r="D480" s="7"/>
      <c r="E480" s="7"/>
      <c r="F480" s="7"/>
    </row>
    <row r="481" spans="1:6" ht="15.75" customHeight="1" x14ac:dyDescent="0.2">
      <c r="A481" s="7"/>
      <c r="B481" s="7"/>
      <c r="C481" s="7"/>
      <c r="D481" s="7"/>
      <c r="E481" s="7"/>
      <c r="F481" s="7"/>
    </row>
    <row r="482" spans="1:6" ht="15.75" customHeight="1" x14ac:dyDescent="0.2">
      <c r="A482" s="7"/>
      <c r="B482" s="7"/>
      <c r="C482" s="7"/>
      <c r="D482" s="7"/>
      <c r="E482" s="7"/>
      <c r="F482" s="7"/>
    </row>
    <row r="483" spans="1:6" ht="15.75" customHeight="1" x14ac:dyDescent="0.2">
      <c r="A483" s="7"/>
      <c r="B483" s="7"/>
      <c r="C483" s="7"/>
      <c r="D483" s="7"/>
      <c r="E483" s="7"/>
      <c r="F483" s="7"/>
    </row>
    <row r="484" spans="1:6" ht="15.75" customHeight="1" x14ac:dyDescent="0.2">
      <c r="A484" s="7"/>
      <c r="B484" s="7"/>
      <c r="C484" s="7"/>
      <c r="D484" s="7"/>
      <c r="E484" s="7"/>
      <c r="F484" s="7"/>
    </row>
    <row r="485" spans="1:6" ht="15.75" customHeight="1" x14ac:dyDescent="0.2">
      <c r="A485" s="7"/>
      <c r="B485" s="7"/>
      <c r="C485" s="7"/>
      <c r="D485" s="7"/>
      <c r="E485" s="7"/>
      <c r="F485" s="7"/>
    </row>
    <row r="486" spans="1:6" ht="15.75" customHeight="1" x14ac:dyDescent="0.2">
      <c r="A486" s="7"/>
      <c r="B486" s="7"/>
      <c r="C486" s="7"/>
      <c r="D486" s="7"/>
      <c r="E486" s="7"/>
      <c r="F486" s="7"/>
    </row>
    <row r="487" spans="1:6" ht="15.75" customHeight="1" x14ac:dyDescent="0.2">
      <c r="A487" s="7"/>
      <c r="B487" s="7"/>
      <c r="C487" s="7"/>
      <c r="D487" s="7"/>
      <c r="E487" s="7"/>
      <c r="F487" s="7"/>
    </row>
    <row r="488" spans="1:6" ht="15.75" customHeight="1" x14ac:dyDescent="0.2">
      <c r="A488" s="7"/>
      <c r="B488" s="7"/>
      <c r="C488" s="7"/>
      <c r="D488" s="7"/>
      <c r="E488" s="7"/>
      <c r="F488" s="7"/>
    </row>
    <row r="489" spans="1:6" ht="15.75" customHeight="1" x14ac:dyDescent="0.2">
      <c r="A489" s="7"/>
      <c r="B489" s="7"/>
      <c r="C489" s="7"/>
      <c r="D489" s="7"/>
      <c r="E489" s="7"/>
      <c r="F489" s="7"/>
    </row>
    <row r="490" spans="1:6" ht="15.75" customHeight="1" x14ac:dyDescent="0.2">
      <c r="A490" s="7"/>
      <c r="B490" s="7"/>
      <c r="C490" s="7"/>
      <c r="D490" s="7"/>
      <c r="E490" s="7"/>
      <c r="F490" s="7"/>
    </row>
    <row r="491" spans="1:6" ht="15.75" customHeight="1" x14ac:dyDescent="0.2">
      <c r="A491" s="7"/>
      <c r="B491" s="7"/>
      <c r="C491" s="7"/>
      <c r="D491" s="7"/>
      <c r="E491" s="7"/>
      <c r="F491" s="7"/>
    </row>
    <row r="492" spans="1:6" ht="15.75" customHeight="1" x14ac:dyDescent="0.2">
      <c r="A492" s="7"/>
      <c r="B492" s="7"/>
      <c r="C492" s="7"/>
      <c r="D492" s="7"/>
      <c r="E492" s="7"/>
      <c r="F492" s="7"/>
    </row>
    <row r="493" spans="1:6" ht="15.75" customHeight="1" x14ac:dyDescent="0.2">
      <c r="A493" s="7"/>
      <c r="B493" s="7"/>
      <c r="C493" s="7"/>
      <c r="D493" s="7"/>
      <c r="E493" s="7"/>
      <c r="F493" s="7"/>
    </row>
    <row r="494" spans="1:6" ht="15.75" customHeight="1" x14ac:dyDescent="0.2">
      <c r="A494" s="7"/>
      <c r="B494" s="7"/>
      <c r="C494" s="7"/>
      <c r="D494" s="7"/>
      <c r="E494" s="7"/>
      <c r="F494" s="7"/>
    </row>
    <row r="495" spans="1:6" ht="15.75" customHeight="1" x14ac:dyDescent="0.2">
      <c r="A495" s="7"/>
      <c r="B495" s="7"/>
      <c r="C495" s="7"/>
      <c r="D495" s="7"/>
      <c r="E495" s="7"/>
      <c r="F495" s="7"/>
    </row>
    <row r="496" spans="1:6" ht="15.75" customHeight="1" x14ac:dyDescent="0.2">
      <c r="A496" s="7"/>
      <c r="B496" s="7"/>
      <c r="C496" s="7"/>
      <c r="D496" s="7"/>
      <c r="E496" s="7"/>
      <c r="F496" s="7"/>
    </row>
    <row r="497" spans="1:6" ht="15.75" customHeight="1" x14ac:dyDescent="0.2">
      <c r="A497" s="7"/>
      <c r="B497" s="7"/>
      <c r="C497" s="7"/>
      <c r="D497" s="7"/>
      <c r="E497" s="7"/>
      <c r="F497" s="7"/>
    </row>
    <row r="498" spans="1:6" ht="15.75" customHeight="1" x14ac:dyDescent="0.2">
      <c r="A498" s="7"/>
      <c r="B498" s="7"/>
      <c r="C498" s="7"/>
      <c r="D498" s="7"/>
      <c r="E498" s="7"/>
      <c r="F498" s="7"/>
    </row>
    <row r="499" spans="1:6" ht="15.75" customHeight="1" x14ac:dyDescent="0.2">
      <c r="A499" s="7"/>
      <c r="B499" s="7"/>
      <c r="C499" s="7"/>
      <c r="D499" s="7"/>
      <c r="E499" s="7"/>
      <c r="F499" s="7"/>
    </row>
    <row r="500" spans="1:6" ht="15.75" customHeight="1" x14ac:dyDescent="0.2">
      <c r="A500" s="7"/>
      <c r="B500" s="7"/>
      <c r="C500" s="7"/>
      <c r="D500" s="7"/>
      <c r="E500" s="7"/>
      <c r="F500" s="7"/>
    </row>
    <row r="501" spans="1:6" ht="15.75" customHeight="1" x14ac:dyDescent="0.2">
      <c r="A501" s="7"/>
      <c r="B501" s="7"/>
      <c r="C501" s="7"/>
      <c r="D501" s="7"/>
      <c r="E501" s="7"/>
      <c r="F501" s="7"/>
    </row>
    <row r="502" spans="1:6" ht="15.75" customHeight="1" x14ac:dyDescent="0.2">
      <c r="A502" s="7"/>
      <c r="B502" s="7"/>
      <c r="C502" s="7"/>
      <c r="D502" s="7"/>
      <c r="E502" s="7"/>
      <c r="F502" s="7"/>
    </row>
    <row r="503" spans="1:6" ht="15.75" customHeight="1" x14ac:dyDescent="0.2">
      <c r="A503" s="7"/>
      <c r="B503" s="7"/>
      <c r="C503" s="7"/>
      <c r="D503" s="7"/>
      <c r="E503" s="7"/>
      <c r="F503" s="7"/>
    </row>
    <row r="504" spans="1:6" ht="15.75" customHeight="1" x14ac:dyDescent="0.2">
      <c r="A504" s="7"/>
      <c r="B504" s="7"/>
      <c r="C504" s="7"/>
      <c r="D504" s="7"/>
      <c r="E504" s="7"/>
      <c r="F504" s="7"/>
    </row>
    <row r="505" spans="1:6" ht="15.75" customHeight="1" x14ac:dyDescent="0.2">
      <c r="A505" s="7"/>
      <c r="B505" s="7"/>
      <c r="C505" s="7"/>
      <c r="D505" s="7"/>
      <c r="E505" s="7"/>
      <c r="F505" s="7"/>
    </row>
    <row r="506" spans="1:6" ht="15.75" customHeight="1" x14ac:dyDescent="0.2">
      <c r="A506" s="7"/>
      <c r="B506" s="7"/>
      <c r="C506" s="7"/>
      <c r="D506" s="7"/>
      <c r="E506" s="7"/>
      <c r="F506" s="7"/>
    </row>
    <row r="507" spans="1:6" ht="15.75" customHeight="1" x14ac:dyDescent="0.2">
      <c r="A507" s="7"/>
      <c r="B507" s="7"/>
      <c r="C507" s="7"/>
      <c r="D507" s="7"/>
      <c r="E507" s="7"/>
      <c r="F507" s="7"/>
    </row>
    <row r="508" spans="1:6" ht="15.75" customHeight="1" x14ac:dyDescent="0.2">
      <c r="A508" s="7"/>
      <c r="B508" s="7"/>
      <c r="C508" s="7"/>
      <c r="D508" s="7"/>
      <c r="E508" s="7"/>
      <c r="F508" s="7"/>
    </row>
    <row r="509" spans="1:6" ht="15.75" customHeight="1" x14ac:dyDescent="0.2">
      <c r="A509" s="7"/>
      <c r="B509" s="7"/>
      <c r="C509" s="7"/>
      <c r="D509" s="7"/>
      <c r="E509" s="7"/>
      <c r="F509" s="7"/>
    </row>
    <row r="510" spans="1:6" ht="15.75" customHeight="1" x14ac:dyDescent="0.2">
      <c r="A510" s="7"/>
      <c r="B510" s="7"/>
      <c r="C510" s="7"/>
      <c r="D510" s="7"/>
      <c r="E510" s="7"/>
      <c r="F510" s="7"/>
    </row>
    <row r="511" spans="1:6" ht="15.75" customHeight="1" x14ac:dyDescent="0.2">
      <c r="A511" s="7"/>
      <c r="B511" s="7"/>
      <c r="C511" s="7"/>
      <c r="D511" s="7"/>
      <c r="E511" s="7"/>
      <c r="F511" s="7"/>
    </row>
    <row r="512" spans="1:6" ht="15.75" customHeight="1" x14ac:dyDescent="0.2">
      <c r="A512" s="7"/>
      <c r="B512" s="7"/>
      <c r="C512" s="7"/>
      <c r="D512" s="7"/>
      <c r="E512" s="7"/>
      <c r="F512" s="7"/>
    </row>
    <row r="513" spans="1:6" ht="15.75" customHeight="1" x14ac:dyDescent="0.2">
      <c r="A513" s="7"/>
      <c r="B513" s="7"/>
      <c r="C513" s="7"/>
      <c r="D513" s="7"/>
      <c r="E513" s="7"/>
      <c r="F513" s="7"/>
    </row>
    <row r="514" spans="1:6" ht="15.75" customHeight="1" x14ac:dyDescent="0.2">
      <c r="A514" s="7"/>
      <c r="B514" s="7"/>
      <c r="C514" s="7"/>
      <c r="D514" s="7"/>
      <c r="E514" s="7"/>
      <c r="F514" s="7"/>
    </row>
    <row r="515" spans="1:6" ht="15.75" customHeight="1" x14ac:dyDescent="0.2">
      <c r="A515" s="7"/>
      <c r="B515" s="7"/>
      <c r="C515" s="7"/>
      <c r="D515" s="7"/>
      <c r="E515" s="7"/>
      <c r="F515" s="7"/>
    </row>
    <row r="516" spans="1:6" ht="15.75" customHeight="1" x14ac:dyDescent="0.2">
      <c r="A516" s="7"/>
      <c r="B516" s="7"/>
      <c r="C516" s="7"/>
      <c r="D516" s="7"/>
      <c r="E516" s="7"/>
      <c r="F516" s="7"/>
    </row>
    <row r="517" spans="1:6" ht="15.75" customHeight="1" x14ac:dyDescent="0.2">
      <c r="A517" s="7"/>
      <c r="B517" s="7"/>
      <c r="C517" s="7"/>
      <c r="D517" s="7"/>
      <c r="E517" s="7"/>
      <c r="F517" s="7"/>
    </row>
    <row r="518" spans="1:6" ht="15.75" customHeight="1" x14ac:dyDescent="0.2">
      <c r="A518" s="7"/>
      <c r="B518" s="7"/>
      <c r="C518" s="7"/>
      <c r="D518" s="7"/>
      <c r="E518" s="7"/>
      <c r="F518" s="7"/>
    </row>
    <row r="519" spans="1:6" ht="15.75" customHeight="1" x14ac:dyDescent="0.2">
      <c r="A519" s="7"/>
      <c r="B519" s="7"/>
      <c r="C519" s="7"/>
      <c r="D519" s="7"/>
      <c r="E519" s="7"/>
      <c r="F519" s="7"/>
    </row>
    <row r="520" spans="1:6" ht="15.75" customHeight="1" x14ac:dyDescent="0.2">
      <c r="A520" s="7"/>
      <c r="B520" s="7"/>
      <c r="C520" s="7"/>
      <c r="D520" s="7"/>
      <c r="E520" s="7"/>
      <c r="F520" s="7"/>
    </row>
    <row r="521" spans="1:6" ht="15.75" customHeight="1" x14ac:dyDescent="0.2">
      <c r="A521" s="7"/>
      <c r="B521" s="7"/>
      <c r="C521" s="7"/>
      <c r="D521" s="7"/>
      <c r="E521" s="7"/>
      <c r="F521" s="7"/>
    </row>
    <row r="522" spans="1:6" ht="15.75" customHeight="1" x14ac:dyDescent="0.2">
      <c r="A522" s="7"/>
      <c r="B522" s="7"/>
      <c r="C522" s="7"/>
      <c r="D522" s="7"/>
      <c r="E522" s="7"/>
      <c r="F522" s="7"/>
    </row>
    <row r="523" spans="1:6" ht="15.75" customHeight="1" x14ac:dyDescent="0.2">
      <c r="A523" s="7"/>
      <c r="B523" s="7"/>
      <c r="C523" s="7"/>
      <c r="D523" s="7"/>
      <c r="E523" s="7"/>
      <c r="F523" s="7"/>
    </row>
    <row r="524" spans="1:6" ht="15.75" customHeight="1" x14ac:dyDescent="0.2">
      <c r="A524" s="7"/>
      <c r="B524" s="7"/>
      <c r="C524" s="7"/>
      <c r="D524" s="7"/>
      <c r="E524" s="7"/>
      <c r="F524" s="7"/>
    </row>
    <row r="525" spans="1:6" ht="15.75" customHeight="1" x14ac:dyDescent="0.2">
      <c r="A525" s="7"/>
      <c r="B525" s="7"/>
      <c r="C525" s="7"/>
      <c r="D525" s="7"/>
      <c r="E525" s="7"/>
      <c r="F525" s="7"/>
    </row>
    <row r="526" spans="1:6" ht="15.75" customHeight="1" x14ac:dyDescent="0.2">
      <c r="A526" s="7"/>
      <c r="B526" s="7"/>
      <c r="C526" s="7"/>
      <c r="D526" s="7"/>
      <c r="E526" s="7"/>
      <c r="F526" s="7"/>
    </row>
    <row r="527" spans="1:6" ht="15.75" customHeight="1" x14ac:dyDescent="0.2">
      <c r="A527" s="7"/>
      <c r="B527" s="7"/>
      <c r="C527" s="7"/>
      <c r="D527" s="7"/>
      <c r="E527" s="7"/>
      <c r="F527" s="7"/>
    </row>
    <row r="528" spans="1:6" ht="15.75" customHeight="1" x14ac:dyDescent="0.2">
      <c r="A528" s="7"/>
      <c r="B528" s="7"/>
      <c r="C528" s="7"/>
      <c r="D528" s="7"/>
      <c r="E528" s="7"/>
      <c r="F528" s="7"/>
    </row>
    <row r="529" spans="1:6" ht="15.75" customHeight="1" x14ac:dyDescent="0.2">
      <c r="A529" s="7"/>
      <c r="B529" s="7"/>
      <c r="C529" s="7"/>
      <c r="D529" s="7"/>
      <c r="E529" s="7"/>
      <c r="F529" s="7"/>
    </row>
    <row r="530" spans="1:6" ht="15.75" customHeight="1" x14ac:dyDescent="0.2">
      <c r="A530" s="7"/>
      <c r="B530" s="7"/>
      <c r="C530" s="7"/>
      <c r="D530" s="7"/>
      <c r="E530" s="7"/>
      <c r="F530" s="7"/>
    </row>
    <row r="531" spans="1:6" ht="15.75" customHeight="1" x14ac:dyDescent="0.2">
      <c r="A531" s="7"/>
      <c r="B531" s="7"/>
      <c r="C531" s="7"/>
      <c r="D531" s="7"/>
      <c r="E531" s="7"/>
      <c r="F531" s="7"/>
    </row>
    <row r="532" spans="1:6" ht="15.75" customHeight="1" x14ac:dyDescent="0.2">
      <c r="A532" s="7"/>
      <c r="B532" s="7"/>
      <c r="C532" s="7"/>
      <c r="D532" s="7"/>
      <c r="E532" s="7"/>
      <c r="F532" s="7"/>
    </row>
    <row r="533" spans="1:6" ht="15.75" customHeight="1" x14ac:dyDescent="0.2">
      <c r="A533" s="7"/>
      <c r="B533" s="7"/>
      <c r="C533" s="7"/>
      <c r="D533" s="7"/>
      <c r="E533" s="7"/>
      <c r="F533" s="7"/>
    </row>
    <row r="534" spans="1:6" ht="15.75" customHeight="1" x14ac:dyDescent="0.2">
      <c r="A534" s="7"/>
      <c r="B534" s="7"/>
      <c r="C534" s="7"/>
      <c r="D534" s="7"/>
      <c r="E534" s="7"/>
      <c r="F534" s="7"/>
    </row>
    <row r="535" spans="1:6" ht="15.75" customHeight="1" x14ac:dyDescent="0.2">
      <c r="A535" s="7"/>
      <c r="B535" s="7"/>
      <c r="C535" s="7"/>
      <c r="D535" s="7"/>
      <c r="E535" s="7"/>
      <c r="F535" s="7"/>
    </row>
    <row r="536" spans="1:6" ht="15.75" customHeight="1" x14ac:dyDescent="0.2">
      <c r="A536" s="7"/>
      <c r="B536" s="7"/>
      <c r="C536" s="7"/>
      <c r="D536" s="7"/>
      <c r="E536" s="7"/>
      <c r="F536" s="7"/>
    </row>
    <row r="537" spans="1:6" ht="15.75" customHeight="1" x14ac:dyDescent="0.2">
      <c r="A537" s="7"/>
      <c r="B537" s="7"/>
      <c r="C537" s="7"/>
      <c r="D537" s="7"/>
      <c r="E537" s="7"/>
      <c r="F537" s="7"/>
    </row>
    <row r="538" spans="1:6" ht="15.75" customHeight="1" x14ac:dyDescent="0.2">
      <c r="A538" s="7"/>
      <c r="B538" s="7"/>
      <c r="C538" s="7"/>
      <c r="D538" s="7"/>
      <c r="E538" s="7"/>
      <c r="F538" s="7"/>
    </row>
    <row r="539" spans="1:6" ht="15.75" customHeight="1" x14ac:dyDescent="0.2">
      <c r="A539" s="7"/>
      <c r="B539" s="7"/>
      <c r="C539" s="7"/>
      <c r="D539" s="7"/>
      <c r="E539" s="7"/>
      <c r="F539" s="7"/>
    </row>
    <row r="540" spans="1:6" ht="15.75" customHeight="1" x14ac:dyDescent="0.2">
      <c r="A540" s="7"/>
      <c r="B540" s="7"/>
      <c r="C540" s="7"/>
      <c r="D540" s="7"/>
      <c r="E540" s="7"/>
      <c r="F540" s="7"/>
    </row>
    <row r="541" spans="1:6" ht="15.75" customHeight="1" x14ac:dyDescent="0.2">
      <c r="A541" s="7"/>
      <c r="B541" s="7"/>
      <c r="C541" s="7"/>
      <c r="D541" s="7"/>
      <c r="E541" s="7"/>
      <c r="F541" s="7"/>
    </row>
    <row r="542" spans="1:6" ht="15.75" customHeight="1" x14ac:dyDescent="0.2">
      <c r="A542" s="7"/>
      <c r="B542" s="7"/>
      <c r="C542" s="7"/>
      <c r="D542" s="7"/>
      <c r="E542" s="7"/>
      <c r="F542" s="7"/>
    </row>
    <row r="543" spans="1:6" ht="15.75" customHeight="1" x14ac:dyDescent="0.2">
      <c r="A543" s="7"/>
      <c r="B543" s="7"/>
      <c r="C543" s="7"/>
      <c r="D543" s="7"/>
      <c r="E543" s="7"/>
      <c r="F543" s="7"/>
    </row>
    <row r="544" spans="1:6" ht="15.75" customHeight="1" x14ac:dyDescent="0.2">
      <c r="A544" s="7"/>
      <c r="B544" s="7"/>
      <c r="C544" s="7"/>
      <c r="D544" s="7"/>
      <c r="E544" s="7"/>
      <c r="F544" s="7"/>
    </row>
    <row r="545" spans="1:6" ht="15.75" customHeight="1" x14ac:dyDescent="0.2">
      <c r="A545" s="7"/>
      <c r="B545" s="7"/>
      <c r="C545" s="7"/>
      <c r="D545" s="7"/>
      <c r="E545" s="7"/>
      <c r="F545" s="7"/>
    </row>
    <row r="546" spans="1:6" ht="15.75" customHeight="1" x14ac:dyDescent="0.2">
      <c r="A546" s="7"/>
      <c r="B546" s="7"/>
      <c r="C546" s="7"/>
      <c r="D546" s="7"/>
      <c r="E546" s="7"/>
      <c r="F546" s="7"/>
    </row>
    <row r="547" spans="1:6" ht="15.75" customHeight="1" x14ac:dyDescent="0.2">
      <c r="A547" s="7"/>
      <c r="B547" s="7"/>
      <c r="C547" s="7"/>
      <c r="D547" s="7"/>
      <c r="E547" s="7"/>
      <c r="F547" s="7"/>
    </row>
    <row r="548" spans="1:6" ht="15.75" customHeight="1" x14ac:dyDescent="0.2">
      <c r="A548" s="7"/>
      <c r="B548" s="7"/>
      <c r="C548" s="7"/>
      <c r="D548" s="7"/>
      <c r="E548" s="7"/>
      <c r="F548" s="7"/>
    </row>
    <row r="549" spans="1:6" ht="15.75" customHeight="1" x14ac:dyDescent="0.2">
      <c r="A549" s="7"/>
      <c r="B549" s="7"/>
      <c r="C549" s="7"/>
      <c r="D549" s="7"/>
      <c r="E549" s="7"/>
      <c r="F549" s="7"/>
    </row>
    <row r="550" spans="1:6" ht="15.75" customHeight="1" x14ac:dyDescent="0.2">
      <c r="A550" s="7"/>
      <c r="B550" s="7"/>
      <c r="C550" s="7"/>
      <c r="D550" s="7"/>
      <c r="E550" s="7"/>
      <c r="F550" s="7"/>
    </row>
    <row r="551" spans="1:6" ht="15.75" customHeight="1" x14ac:dyDescent="0.2">
      <c r="A551" s="7"/>
      <c r="B551" s="7"/>
      <c r="C551" s="7"/>
      <c r="D551" s="7"/>
      <c r="E551" s="7"/>
      <c r="F551" s="7"/>
    </row>
    <row r="552" spans="1:6" ht="15.75" customHeight="1" x14ac:dyDescent="0.2">
      <c r="A552" s="7"/>
      <c r="B552" s="7"/>
      <c r="C552" s="7"/>
      <c r="D552" s="7"/>
      <c r="E552" s="7"/>
      <c r="F552" s="7"/>
    </row>
    <row r="553" spans="1:6" ht="15.75" customHeight="1" x14ac:dyDescent="0.2">
      <c r="A553" s="7"/>
      <c r="B553" s="7"/>
      <c r="C553" s="7"/>
      <c r="D553" s="7"/>
      <c r="E553" s="7"/>
      <c r="F553" s="7"/>
    </row>
    <row r="554" spans="1:6" ht="15.75" customHeight="1" x14ac:dyDescent="0.2">
      <c r="A554" s="7"/>
      <c r="B554" s="7"/>
      <c r="C554" s="7"/>
      <c r="D554" s="7"/>
      <c r="E554" s="7"/>
      <c r="F554" s="7"/>
    </row>
    <row r="555" spans="1:6" ht="15.75" customHeight="1" x14ac:dyDescent="0.2">
      <c r="A555" s="7"/>
      <c r="B555" s="7"/>
      <c r="C555" s="7"/>
      <c r="D555" s="7"/>
      <c r="E555" s="7"/>
      <c r="F555" s="7"/>
    </row>
    <row r="556" spans="1:6" ht="15.75" customHeight="1" x14ac:dyDescent="0.2">
      <c r="A556" s="7"/>
      <c r="B556" s="7"/>
      <c r="C556" s="7"/>
      <c r="D556" s="7"/>
      <c r="E556" s="7"/>
      <c r="F556" s="7"/>
    </row>
    <row r="557" spans="1:6" ht="15.75" customHeight="1" x14ac:dyDescent="0.2">
      <c r="A557" s="7"/>
      <c r="B557" s="7"/>
      <c r="C557" s="7"/>
      <c r="D557" s="7"/>
      <c r="E557" s="7"/>
      <c r="F557" s="7"/>
    </row>
    <row r="558" spans="1:6" ht="15.75" customHeight="1" x14ac:dyDescent="0.2">
      <c r="A558" s="7"/>
      <c r="B558" s="7"/>
      <c r="C558" s="7"/>
      <c r="D558" s="7"/>
      <c r="E558" s="7"/>
      <c r="F558" s="7"/>
    </row>
    <row r="559" spans="1:6" ht="15.75" customHeight="1" x14ac:dyDescent="0.2">
      <c r="A559" s="7"/>
      <c r="B559" s="7"/>
      <c r="C559" s="7"/>
      <c r="D559" s="7"/>
      <c r="E559" s="7"/>
      <c r="F559" s="7"/>
    </row>
    <row r="560" spans="1:6" ht="15.75" customHeight="1" x14ac:dyDescent="0.2">
      <c r="A560" s="7"/>
      <c r="B560" s="7"/>
      <c r="C560" s="7"/>
      <c r="D560" s="7"/>
      <c r="E560" s="7"/>
      <c r="F560" s="7"/>
    </row>
    <row r="561" spans="1:6" ht="15.75" customHeight="1" x14ac:dyDescent="0.2">
      <c r="A561" s="7"/>
      <c r="B561" s="7"/>
      <c r="C561" s="7"/>
      <c r="D561" s="7"/>
      <c r="E561" s="7"/>
      <c r="F561" s="7"/>
    </row>
    <row r="562" spans="1:6" ht="15.75" customHeight="1" x14ac:dyDescent="0.2">
      <c r="A562" s="7"/>
      <c r="B562" s="7"/>
      <c r="C562" s="7"/>
      <c r="D562" s="7"/>
      <c r="E562" s="7"/>
      <c r="F562" s="7"/>
    </row>
    <row r="563" spans="1:6" ht="15.75" customHeight="1" x14ac:dyDescent="0.2">
      <c r="A563" s="7"/>
      <c r="B563" s="7"/>
      <c r="C563" s="7"/>
      <c r="D563" s="7"/>
      <c r="E563" s="7"/>
      <c r="F563" s="7"/>
    </row>
    <row r="564" spans="1:6" ht="15.75" customHeight="1" x14ac:dyDescent="0.2">
      <c r="A564" s="7"/>
      <c r="B564" s="7"/>
      <c r="C564" s="7"/>
      <c r="D564" s="7"/>
      <c r="E564" s="7"/>
      <c r="F564" s="7"/>
    </row>
    <row r="565" spans="1:6" ht="15.75" customHeight="1" x14ac:dyDescent="0.2">
      <c r="A565" s="7"/>
      <c r="B565" s="7"/>
      <c r="C565" s="7"/>
      <c r="D565" s="7"/>
      <c r="E565" s="7"/>
      <c r="F565" s="7"/>
    </row>
    <row r="566" spans="1:6" ht="15.75" customHeight="1" x14ac:dyDescent="0.2">
      <c r="A566" s="7"/>
      <c r="B566" s="7"/>
      <c r="C566" s="7"/>
      <c r="D566" s="7"/>
      <c r="E566" s="7"/>
      <c r="F566" s="7"/>
    </row>
    <row r="567" spans="1:6" ht="15.75" customHeight="1" x14ac:dyDescent="0.2">
      <c r="A567" s="7"/>
      <c r="B567" s="7"/>
      <c r="C567" s="7"/>
      <c r="D567" s="7"/>
      <c r="E567" s="7"/>
      <c r="F567" s="7"/>
    </row>
    <row r="568" spans="1:6" ht="15.75" customHeight="1" x14ac:dyDescent="0.2">
      <c r="A568" s="7"/>
      <c r="B568" s="7"/>
      <c r="C568" s="7"/>
      <c r="D568" s="7"/>
      <c r="E568" s="7"/>
      <c r="F568" s="7"/>
    </row>
    <row r="569" spans="1:6" ht="15.75" customHeight="1" x14ac:dyDescent="0.2">
      <c r="A569" s="7"/>
      <c r="B569" s="7"/>
      <c r="C569" s="7"/>
      <c r="D569" s="7"/>
      <c r="E569" s="7"/>
      <c r="F569" s="7"/>
    </row>
    <row r="570" spans="1:6" ht="15.75" customHeight="1" x14ac:dyDescent="0.2">
      <c r="A570" s="7"/>
      <c r="B570" s="7"/>
      <c r="C570" s="7"/>
      <c r="D570" s="7"/>
      <c r="E570" s="7"/>
      <c r="F570" s="7"/>
    </row>
    <row r="571" spans="1:6" ht="15.75" customHeight="1" x14ac:dyDescent="0.2">
      <c r="A571" s="7"/>
      <c r="B571" s="7"/>
      <c r="C571" s="7"/>
      <c r="D571" s="7"/>
      <c r="E571" s="7"/>
      <c r="F571" s="7"/>
    </row>
    <row r="572" spans="1:6" ht="15.75" customHeight="1" x14ac:dyDescent="0.2">
      <c r="A572" s="7"/>
      <c r="B572" s="7"/>
      <c r="C572" s="7"/>
      <c r="D572" s="7"/>
      <c r="E572" s="7"/>
      <c r="F572" s="7"/>
    </row>
    <row r="573" spans="1:6" ht="15.75" customHeight="1" x14ac:dyDescent="0.2">
      <c r="A573" s="7"/>
      <c r="B573" s="7"/>
      <c r="C573" s="7"/>
      <c r="D573" s="7"/>
      <c r="E573" s="7"/>
      <c r="F573" s="7"/>
    </row>
    <row r="574" spans="1:6" ht="15.75" customHeight="1" x14ac:dyDescent="0.2">
      <c r="A574" s="7"/>
      <c r="B574" s="7"/>
      <c r="C574" s="7"/>
      <c r="D574" s="7"/>
      <c r="E574" s="7"/>
      <c r="F574" s="7"/>
    </row>
    <row r="575" spans="1:6" ht="15.75" customHeight="1" x14ac:dyDescent="0.2">
      <c r="A575" s="7"/>
      <c r="B575" s="7"/>
      <c r="C575" s="7"/>
      <c r="D575" s="7"/>
      <c r="E575" s="7"/>
      <c r="F575" s="7"/>
    </row>
    <row r="576" spans="1:6" ht="15.75" customHeight="1" x14ac:dyDescent="0.2">
      <c r="A576" s="7"/>
      <c r="B576" s="7"/>
      <c r="C576" s="7"/>
      <c r="D576" s="7"/>
      <c r="E576" s="7"/>
      <c r="F576" s="7"/>
    </row>
    <row r="577" spans="1:6" ht="15.75" customHeight="1" x14ac:dyDescent="0.2">
      <c r="A577" s="7"/>
      <c r="B577" s="7"/>
      <c r="C577" s="7"/>
      <c r="D577" s="7"/>
      <c r="E577" s="7"/>
      <c r="F577" s="7"/>
    </row>
    <row r="578" spans="1:6" ht="15.75" customHeight="1" x14ac:dyDescent="0.2">
      <c r="A578" s="7"/>
      <c r="B578" s="7"/>
      <c r="C578" s="7"/>
      <c r="D578" s="7"/>
      <c r="E578" s="7"/>
      <c r="F578" s="7"/>
    </row>
    <row r="579" spans="1:6" ht="15.75" customHeight="1" x14ac:dyDescent="0.2">
      <c r="A579" s="7"/>
      <c r="B579" s="7"/>
      <c r="C579" s="7"/>
      <c r="D579" s="7"/>
      <c r="E579" s="7"/>
      <c r="F579" s="7"/>
    </row>
    <row r="580" spans="1:6" ht="15.75" customHeight="1" x14ac:dyDescent="0.2">
      <c r="A580" s="7"/>
      <c r="B580" s="7"/>
      <c r="C580" s="7"/>
      <c r="D580" s="7"/>
      <c r="E580" s="7"/>
      <c r="F580" s="7"/>
    </row>
    <row r="581" spans="1:6" ht="15.75" customHeight="1" x14ac:dyDescent="0.2">
      <c r="A581" s="7"/>
      <c r="B581" s="7"/>
      <c r="C581" s="7"/>
      <c r="D581" s="7"/>
      <c r="E581" s="7"/>
      <c r="F581" s="7"/>
    </row>
    <row r="582" spans="1:6" ht="15.75" customHeight="1" x14ac:dyDescent="0.2">
      <c r="A582" s="7"/>
      <c r="B582" s="7"/>
      <c r="C582" s="7"/>
      <c r="D582" s="7"/>
      <c r="E582" s="7"/>
      <c r="F582" s="7"/>
    </row>
    <row r="583" spans="1:6" ht="15.75" customHeight="1" x14ac:dyDescent="0.2">
      <c r="A583" s="7"/>
      <c r="B583" s="7"/>
      <c r="C583" s="7"/>
      <c r="D583" s="7"/>
      <c r="E583" s="7"/>
      <c r="F583" s="7"/>
    </row>
    <row r="584" spans="1:6" ht="15.75" customHeight="1" x14ac:dyDescent="0.2">
      <c r="A584" s="7"/>
      <c r="B584" s="7"/>
      <c r="C584" s="7"/>
      <c r="D584" s="7"/>
      <c r="E584" s="7"/>
      <c r="F584" s="7"/>
    </row>
    <row r="585" spans="1:6" ht="15.75" customHeight="1" x14ac:dyDescent="0.2">
      <c r="A585" s="7"/>
      <c r="B585" s="7"/>
      <c r="C585" s="7"/>
      <c r="D585" s="7"/>
      <c r="E585" s="7"/>
      <c r="F585" s="7"/>
    </row>
    <row r="586" spans="1:6" ht="15.75" customHeight="1" x14ac:dyDescent="0.2">
      <c r="A586" s="7"/>
      <c r="B586" s="7"/>
      <c r="C586" s="7"/>
      <c r="D586" s="7"/>
      <c r="E586" s="7"/>
      <c r="F586" s="7"/>
    </row>
    <row r="587" spans="1:6" ht="15.75" customHeight="1" x14ac:dyDescent="0.2">
      <c r="A587" s="7"/>
      <c r="B587" s="7"/>
      <c r="C587" s="7"/>
      <c r="D587" s="7"/>
      <c r="E587" s="7"/>
      <c r="F587" s="7"/>
    </row>
    <row r="588" spans="1:6" ht="15.75" customHeight="1" x14ac:dyDescent="0.2">
      <c r="A588" s="7"/>
      <c r="B588" s="7"/>
      <c r="C588" s="7"/>
      <c r="D588" s="7"/>
      <c r="E588" s="7"/>
      <c r="F588" s="7"/>
    </row>
    <row r="589" spans="1:6" ht="15.75" customHeight="1" x14ac:dyDescent="0.2">
      <c r="A589" s="7"/>
      <c r="B589" s="7"/>
      <c r="C589" s="7"/>
      <c r="D589" s="7"/>
      <c r="E589" s="7"/>
      <c r="F589" s="7"/>
    </row>
    <row r="590" spans="1:6" ht="15.75" customHeight="1" x14ac:dyDescent="0.2">
      <c r="A590" s="7"/>
      <c r="B590" s="7"/>
      <c r="C590" s="7"/>
      <c r="D590" s="7"/>
      <c r="E590" s="7"/>
      <c r="F590" s="7"/>
    </row>
    <row r="591" spans="1:6" ht="15.75" customHeight="1" x14ac:dyDescent="0.2">
      <c r="A591" s="7"/>
      <c r="B591" s="7"/>
      <c r="C591" s="7"/>
      <c r="D591" s="7"/>
      <c r="E591" s="7"/>
      <c r="F591" s="7"/>
    </row>
    <row r="592" spans="1:6" ht="15.75" customHeight="1" x14ac:dyDescent="0.2">
      <c r="A592" s="7"/>
      <c r="B592" s="7"/>
      <c r="C592" s="7"/>
      <c r="D592" s="7"/>
      <c r="E592" s="7"/>
      <c r="F592" s="7"/>
    </row>
    <row r="593" spans="1:6" ht="15.75" customHeight="1" x14ac:dyDescent="0.2">
      <c r="A593" s="7"/>
      <c r="B593" s="7"/>
      <c r="C593" s="7"/>
      <c r="D593" s="7"/>
      <c r="E593" s="7"/>
      <c r="F593" s="7"/>
    </row>
    <row r="594" spans="1:6" ht="15.75" customHeight="1" x14ac:dyDescent="0.2">
      <c r="A594" s="7"/>
      <c r="B594" s="7"/>
      <c r="C594" s="7"/>
      <c r="D594" s="7"/>
      <c r="E594" s="7"/>
      <c r="F594" s="7"/>
    </row>
    <row r="595" spans="1:6" ht="15.75" customHeight="1" x14ac:dyDescent="0.2">
      <c r="A595" s="7"/>
      <c r="B595" s="7"/>
      <c r="C595" s="7"/>
      <c r="D595" s="7"/>
      <c r="E595" s="7"/>
      <c r="F595" s="7"/>
    </row>
    <row r="596" spans="1:6" ht="15.75" customHeight="1" x14ac:dyDescent="0.2">
      <c r="A596" s="7"/>
      <c r="B596" s="7"/>
      <c r="C596" s="7"/>
      <c r="D596" s="7"/>
      <c r="E596" s="7"/>
      <c r="F596" s="7"/>
    </row>
    <row r="597" spans="1:6" ht="15.75" customHeight="1" x14ac:dyDescent="0.2">
      <c r="A597" s="7"/>
      <c r="B597" s="7"/>
      <c r="C597" s="7"/>
      <c r="D597" s="7"/>
      <c r="E597" s="7"/>
      <c r="F597" s="7"/>
    </row>
    <row r="598" spans="1:6" ht="15.75" customHeight="1" x14ac:dyDescent="0.2">
      <c r="A598" s="7"/>
      <c r="B598" s="7"/>
      <c r="C598" s="7"/>
      <c r="D598" s="7"/>
      <c r="E598" s="7"/>
      <c r="F598" s="7"/>
    </row>
    <row r="599" spans="1:6" ht="15.75" customHeight="1" x14ac:dyDescent="0.2">
      <c r="A599" s="7"/>
      <c r="B599" s="7"/>
      <c r="C599" s="7"/>
      <c r="D599" s="7"/>
      <c r="E599" s="7"/>
      <c r="F599" s="7"/>
    </row>
    <row r="600" spans="1:6" ht="15.75" customHeight="1" x14ac:dyDescent="0.2">
      <c r="A600" s="7"/>
      <c r="B600" s="7"/>
      <c r="C600" s="7"/>
      <c r="D600" s="7"/>
      <c r="E600" s="7"/>
      <c r="F600" s="7"/>
    </row>
    <row r="601" spans="1:6" ht="15.75" customHeight="1" x14ac:dyDescent="0.2">
      <c r="A601" s="7"/>
      <c r="B601" s="7"/>
      <c r="C601" s="7"/>
      <c r="D601" s="7"/>
      <c r="E601" s="7"/>
      <c r="F601" s="7"/>
    </row>
    <row r="602" spans="1:6" ht="15.75" customHeight="1" x14ac:dyDescent="0.2">
      <c r="A602" s="7"/>
      <c r="B602" s="7"/>
      <c r="C602" s="7"/>
      <c r="D602" s="7"/>
      <c r="E602" s="7"/>
      <c r="F602" s="7"/>
    </row>
    <row r="603" spans="1:6" ht="15.75" customHeight="1" x14ac:dyDescent="0.2">
      <c r="A603" s="7"/>
      <c r="B603" s="7"/>
      <c r="C603" s="7"/>
      <c r="D603" s="7"/>
      <c r="E603" s="7"/>
      <c r="F603" s="7"/>
    </row>
    <row r="604" spans="1:6" ht="15.75" customHeight="1" x14ac:dyDescent="0.2">
      <c r="A604" s="7"/>
      <c r="B604" s="7"/>
      <c r="C604" s="7"/>
      <c r="D604" s="7"/>
      <c r="E604" s="7"/>
      <c r="F604" s="7"/>
    </row>
    <row r="605" spans="1:6" ht="15.75" customHeight="1" x14ac:dyDescent="0.2">
      <c r="A605" s="7"/>
      <c r="B605" s="7"/>
      <c r="C605" s="7"/>
      <c r="D605" s="7"/>
      <c r="E605" s="7"/>
      <c r="F605" s="7"/>
    </row>
    <row r="606" spans="1:6" ht="15.75" customHeight="1" x14ac:dyDescent="0.2">
      <c r="A606" s="7"/>
      <c r="B606" s="7"/>
      <c r="C606" s="7"/>
      <c r="D606" s="7"/>
      <c r="E606" s="7"/>
      <c r="F606" s="7"/>
    </row>
    <row r="607" spans="1:6" ht="15.75" customHeight="1" x14ac:dyDescent="0.2">
      <c r="A607" s="7"/>
      <c r="B607" s="7"/>
      <c r="C607" s="7"/>
      <c r="D607" s="7"/>
      <c r="E607" s="7"/>
      <c r="F607" s="7"/>
    </row>
    <row r="608" spans="1:6" ht="15.75" customHeight="1" x14ac:dyDescent="0.2">
      <c r="A608" s="7"/>
      <c r="B608" s="7"/>
      <c r="C608" s="7"/>
      <c r="D608" s="7"/>
      <c r="E608" s="7"/>
      <c r="F608" s="7"/>
    </row>
    <row r="609" spans="1:6" ht="15.75" customHeight="1" x14ac:dyDescent="0.2">
      <c r="A609" s="7"/>
      <c r="B609" s="7"/>
      <c r="C609" s="7"/>
      <c r="D609" s="7"/>
      <c r="E609" s="7"/>
      <c r="F609" s="7"/>
    </row>
    <row r="610" spans="1:6" ht="15.75" customHeight="1" x14ac:dyDescent="0.2">
      <c r="A610" s="7"/>
      <c r="B610" s="7"/>
      <c r="C610" s="7"/>
      <c r="D610" s="7"/>
      <c r="E610" s="7"/>
      <c r="F610" s="7"/>
    </row>
    <row r="611" spans="1:6" ht="15.75" customHeight="1" x14ac:dyDescent="0.2">
      <c r="A611" s="7"/>
      <c r="B611" s="7"/>
      <c r="C611" s="7"/>
      <c r="D611" s="7"/>
      <c r="E611" s="7"/>
      <c r="F611" s="7"/>
    </row>
    <row r="612" spans="1:6" ht="15.75" customHeight="1" x14ac:dyDescent="0.2">
      <c r="A612" s="7"/>
      <c r="B612" s="7"/>
      <c r="C612" s="7"/>
      <c r="D612" s="7"/>
      <c r="E612" s="7"/>
      <c r="F612" s="7"/>
    </row>
    <row r="613" spans="1:6" ht="15.75" customHeight="1" x14ac:dyDescent="0.2">
      <c r="A613" s="7"/>
      <c r="B613" s="7"/>
      <c r="C613" s="7"/>
      <c r="D613" s="7"/>
      <c r="E613" s="7"/>
      <c r="F613" s="7"/>
    </row>
    <row r="614" spans="1:6" ht="15.75" customHeight="1" x14ac:dyDescent="0.2">
      <c r="A614" s="7"/>
      <c r="B614" s="7"/>
      <c r="C614" s="7"/>
      <c r="D614" s="7"/>
      <c r="E614" s="7"/>
      <c r="F614" s="7"/>
    </row>
    <row r="615" spans="1:6" ht="15.75" customHeight="1" x14ac:dyDescent="0.2">
      <c r="A615" s="7"/>
      <c r="B615" s="7"/>
      <c r="C615" s="7"/>
      <c r="D615" s="7"/>
      <c r="E615" s="7"/>
      <c r="F615" s="7"/>
    </row>
    <row r="616" spans="1:6" ht="15.75" customHeight="1" x14ac:dyDescent="0.2">
      <c r="A616" s="7"/>
      <c r="B616" s="7"/>
      <c r="C616" s="7"/>
      <c r="D616" s="7"/>
      <c r="E616" s="7"/>
      <c r="F616" s="7"/>
    </row>
    <row r="617" spans="1:6" ht="15.75" customHeight="1" x14ac:dyDescent="0.2">
      <c r="A617" s="7"/>
      <c r="B617" s="7"/>
      <c r="C617" s="7"/>
      <c r="D617" s="7"/>
      <c r="E617" s="7"/>
      <c r="F617" s="7"/>
    </row>
    <row r="618" spans="1:6" ht="15.75" customHeight="1" x14ac:dyDescent="0.2">
      <c r="A618" s="7"/>
      <c r="B618" s="7"/>
      <c r="C618" s="7"/>
      <c r="D618" s="7"/>
      <c r="E618" s="7"/>
      <c r="F618" s="7"/>
    </row>
    <row r="619" spans="1:6" ht="15.75" customHeight="1" x14ac:dyDescent="0.2">
      <c r="A619" s="7"/>
      <c r="B619" s="7"/>
      <c r="C619" s="7"/>
      <c r="D619" s="7"/>
      <c r="E619" s="7"/>
      <c r="F619" s="7"/>
    </row>
    <row r="620" spans="1:6" ht="15.75" customHeight="1" x14ac:dyDescent="0.2">
      <c r="A620" s="7"/>
      <c r="B620" s="7"/>
      <c r="C620" s="7"/>
      <c r="D620" s="7"/>
      <c r="E620" s="7"/>
      <c r="F620" s="7"/>
    </row>
    <row r="621" spans="1:6" ht="15.75" customHeight="1" x14ac:dyDescent="0.2">
      <c r="A621" s="7"/>
      <c r="B621" s="7"/>
      <c r="C621" s="7"/>
      <c r="D621" s="7"/>
      <c r="E621" s="7"/>
      <c r="F621" s="7"/>
    </row>
    <row r="622" spans="1:6" ht="15.75" customHeight="1" x14ac:dyDescent="0.2">
      <c r="A622" s="7"/>
      <c r="B622" s="7"/>
      <c r="C622" s="7"/>
      <c r="D622" s="7"/>
      <c r="E622" s="7"/>
      <c r="F622" s="7"/>
    </row>
    <row r="623" spans="1:6" ht="15.75" customHeight="1" x14ac:dyDescent="0.2">
      <c r="A623" s="7"/>
      <c r="B623" s="7"/>
      <c r="C623" s="7"/>
      <c r="D623" s="7"/>
      <c r="E623" s="7"/>
      <c r="F623" s="7"/>
    </row>
    <row r="624" spans="1:6" ht="15.75" customHeight="1" x14ac:dyDescent="0.2">
      <c r="A624" s="7"/>
      <c r="B624" s="7"/>
      <c r="C624" s="7"/>
      <c r="D624" s="7"/>
      <c r="E624" s="7"/>
      <c r="F624" s="7"/>
    </row>
    <row r="625" spans="1:6" ht="15.75" customHeight="1" x14ac:dyDescent="0.2">
      <c r="A625" s="7"/>
      <c r="B625" s="7"/>
      <c r="C625" s="7"/>
      <c r="D625" s="7"/>
      <c r="E625" s="7"/>
      <c r="F625" s="7"/>
    </row>
    <row r="626" spans="1:6" ht="15.75" customHeight="1" x14ac:dyDescent="0.2">
      <c r="A626" s="7"/>
      <c r="B626" s="7"/>
      <c r="C626" s="7"/>
      <c r="D626" s="7"/>
      <c r="E626" s="7"/>
      <c r="F626" s="7"/>
    </row>
    <row r="627" spans="1:6" ht="15.75" customHeight="1" x14ac:dyDescent="0.2">
      <c r="A627" s="7"/>
      <c r="B627" s="7"/>
      <c r="C627" s="7"/>
      <c r="D627" s="7"/>
      <c r="E627" s="7"/>
      <c r="F627" s="7"/>
    </row>
    <row r="628" spans="1:6" ht="15.75" customHeight="1" x14ac:dyDescent="0.2">
      <c r="A628" s="7"/>
      <c r="B628" s="7"/>
      <c r="C628" s="7"/>
      <c r="D628" s="7"/>
      <c r="E628" s="7"/>
      <c r="F628" s="7"/>
    </row>
    <row r="629" spans="1:6" ht="15.75" customHeight="1" x14ac:dyDescent="0.2">
      <c r="A629" s="7"/>
      <c r="B629" s="7"/>
      <c r="C629" s="7"/>
      <c r="D629" s="7"/>
      <c r="E629" s="7"/>
      <c r="F629" s="7"/>
    </row>
    <row r="630" spans="1:6" ht="15.75" customHeight="1" x14ac:dyDescent="0.2">
      <c r="A630" s="7"/>
      <c r="B630" s="7"/>
      <c r="C630" s="7"/>
      <c r="D630" s="7"/>
      <c r="E630" s="7"/>
      <c r="F630" s="7"/>
    </row>
    <row r="631" spans="1:6" ht="15.75" customHeight="1" x14ac:dyDescent="0.2">
      <c r="A631" s="7"/>
      <c r="B631" s="7"/>
      <c r="C631" s="7"/>
      <c r="D631" s="7"/>
      <c r="E631" s="7"/>
      <c r="F631" s="7"/>
    </row>
    <row r="632" spans="1:6" ht="15.75" customHeight="1" x14ac:dyDescent="0.2">
      <c r="A632" s="7"/>
      <c r="B632" s="7"/>
      <c r="C632" s="7"/>
      <c r="D632" s="7"/>
      <c r="E632" s="7"/>
      <c r="F632" s="7"/>
    </row>
    <row r="633" spans="1:6" ht="15.75" customHeight="1" x14ac:dyDescent="0.2">
      <c r="A633" s="7"/>
      <c r="B633" s="7"/>
      <c r="C633" s="7"/>
      <c r="D633" s="7"/>
      <c r="E633" s="7"/>
      <c r="F633" s="7"/>
    </row>
    <row r="634" spans="1:6" ht="15.75" customHeight="1" x14ac:dyDescent="0.2">
      <c r="A634" s="7"/>
      <c r="B634" s="7"/>
      <c r="C634" s="7"/>
      <c r="D634" s="7"/>
      <c r="E634" s="7"/>
      <c r="F634" s="7"/>
    </row>
    <row r="635" spans="1:6" ht="15.75" customHeight="1" x14ac:dyDescent="0.2">
      <c r="A635" s="7"/>
      <c r="B635" s="7"/>
      <c r="C635" s="7"/>
      <c r="D635" s="7"/>
      <c r="E635" s="7"/>
      <c r="F635" s="7"/>
    </row>
    <row r="636" spans="1:6" ht="15.75" customHeight="1" x14ac:dyDescent="0.2">
      <c r="A636" s="7"/>
      <c r="B636" s="7"/>
      <c r="C636" s="7"/>
      <c r="D636" s="7"/>
      <c r="E636" s="7"/>
      <c r="F636" s="7"/>
    </row>
    <row r="637" spans="1:6" ht="15.75" customHeight="1" x14ac:dyDescent="0.2">
      <c r="A637" s="7"/>
      <c r="B637" s="7"/>
      <c r="C637" s="7"/>
      <c r="D637" s="7"/>
      <c r="E637" s="7"/>
      <c r="F637" s="7"/>
    </row>
    <row r="638" spans="1:6" ht="15.75" customHeight="1" x14ac:dyDescent="0.2">
      <c r="A638" s="7"/>
      <c r="B638" s="7"/>
      <c r="C638" s="7"/>
      <c r="D638" s="7"/>
      <c r="E638" s="7"/>
      <c r="F638" s="7"/>
    </row>
    <row r="639" spans="1:6" ht="15.75" customHeight="1" x14ac:dyDescent="0.2">
      <c r="A639" s="7"/>
      <c r="B639" s="7"/>
      <c r="C639" s="7"/>
      <c r="D639" s="7"/>
      <c r="E639" s="7"/>
      <c r="F639" s="7"/>
    </row>
    <row r="640" spans="1:6" ht="15.75" customHeight="1" x14ac:dyDescent="0.2">
      <c r="A640" s="7"/>
      <c r="B640" s="7"/>
      <c r="C640" s="7"/>
      <c r="D640" s="7"/>
      <c r="E640" s="7"/>
      <c r="F640" s="7"/>
    </row>
    <row r="641" spans="1:6" ht="15.75" customHeight="1" x14ac:dyDescent="0.2">
      <c r="A641" s="7"/>
      <c r="B641" s="7"/>
      <c r="C641" s="7"/>
      <c r="D641" s="7"/>
      <c r="E641" s="7"/>
      <c r="F641" s="7"/>
    </row>
    <row r="642" spans="1:6" ht="15.75" customHeight="1" x14ac:dyDescent="0.2">
      <c r="A642" s="7"/>
      <c r="B642" s="7"/>
      <c r="C642" s="7"/>
      <c r="D642" s="7"/>
      <c r="E642" s="7"/>
      <c r="F642" s="7"/>
    </row>
    <row r="643" spans="1:6" ht="15.75" customHeight="1" x14ac:dyDescent="0.2">
      <c r="A643" s="7"/>
      <c r="B643" s="7"/>
      <c r="C643" s="7"/>
      <c r="D643" s="7"/>
      <c r="E643" s="7"/>
      <c r="F643" s="7"/>
    </row>
    <row r="644" spans="1:6" ht="15.75" customHeight="1" x14ac:dyDescent="0.2">
      <c r="A644" s="7"/>
      <c r="B644" s="7"/>
      <c r="C644" s="7"/>
      <c r="D644" s="7"/>
      <c r="E644" s="7"/>
      <c r="F644" s="7"/>
    </row>
    <row r="645" spans="1:6" ht="15.75" customHeight="1" x14ac:dyDescent="0.2">
      <c r="A645" s="7"/>
      <c r="B645" s="7"/>
      <c r="C645" s="7"/>
      <c r="D645" s="7"/>
      <c r="E645" s="7"/>
      <c r="F645" s="7"/>
    </row>
    <row r="646" spans="1:6" ht="15.75" customHeight="1" x14ac:dyDescent="0.2">
      <c r="A646" s="7"/>
      <c r="B646" s="7"/>
      <c r="C646" s="7"/>
      <c r="D646" s="7"/>
      <c r="E646" s="7"/>
      <c r="F646" s="7"/>
    </row>
    <row r="647" spans="1:6" ht="15.75" customHeight="1" x14ac:dyDescent="0.2">
      <c r="A647" s="7"/>
      <c r="B647" s="7"/>
      <c r="C647" s="7"/>
      <c r="D647" s="7"/>
      <c r="E647" s="7"/>
      <c r="F647" s="7"/>
    </row>
    <row r="648" spans="1:6" ht="15.75" customHeight="1" x14ac:dyDescent="0.2">
      <c r="A648" s="7"/>
      <c r="B648" s="7"/>
      <c r="C648" s="7"/>
      <c r="D648" s="7"/>
      <c r="E648" s="7"/>
      <c r="F648" s="7"/>
    </row>
    <row r="649" spans="1:6" ht="15.75" customHeight="1" x14ac:dyDescent="0.2">
      <c r="A649" s="7"/>
      <c r="B649" s="7"/>
      <c r="C649" s="7"/>
      <c r="D649" s="7"/>
      <c r="E649" s="7"/>
      <c r="F649" s="7"/>
    </row>
    <row r="650" spans="1:6" ht="15.75" customHeight="1" x14ac:dyDescent="0.2">
      <c r="A650" s="7"/>
      <c r="B650" s="7"/>
      <c r="C650" s="7"/>
      <c r="D650" s="7"/>
      <c r="E650" s="7"/>
      <c r="F650" s="7"/>
    </row>
    <row r="651" spans="1:6" ht="15.75" customHeight="1" x14ac:dyDescent="0.2">
      <c r="A651" s="7"/>
      <c r="B651" s="7"/>
      <c r="C651" s="7"/>
      <c r="D651" s="7"/>
      <c r="E651" s="7"/>
      <c r="F651" s="7"/>
    </row>
    <row r="652" spans="1:6" ht="15.75" customHeight="1" x14ac:dyDescent="0.2">
      <c r="A652" s="7"/>
      <c r="B652" s="7"/>
      <c r="C652" s="7"/>
      <c r="D652" s="7"/>
      <c r="E652" s="7"/>
      <c r="F652" s="7"/>
    </row>
    <row r="653" spans="1:6" ht="15.75" customHeight="1" x14ac:dyDescent="0.2">
      <c r="A653" s="7"/>
      <c r="B653" s="7"/>
      <c r="C653" s="7"/>
      <c r="D653" s="7"/>
      <c r="E653" s="7"/>
      <c r="F653" s="7"/>
    </row>
    <row r="654" spans="1:6" ht="15.75" customHeight="1" x14ac:dyDescent="0.2">
      <c r="A654" s="7"/>
      <c r="B654" s="7"/>
      <c r="C654" s="7"/>
      <c r="D654" s="7"/>
      <c r="E654" s="7"/>
      <c r="F654" s="7"/>
    </row>
    <row r="655" spans="1:6" ht="15.75" customHeight="1" x14ac:dyDescent="0.2">
      <c r="A655" s="7"/>
      <c r="B655" s="7"/>
      <c r="C655" s="7"/>
      <c r="D655" s="7"/>
      <c r="E655" s="7"/>
      <c r="F655" s="7"/>
    </row>
    <row r="656" spans="1:6" ht="15.75" customHeight="1" x14ac:dyDescent="0.2">
      <c r="A656" s="7"/>
      <c r="B656" s="7"/>
      <c r="C656" s="7"/>
      <c r="D656" s="7"/>
      <c r="E656" s="7"/>
      <c r="F656" s="7"/>
    </row>
    <row r="657" spans="1:6" ht="15.75" customHeight="1" x14ac:dyDescent="0.2">
      <c r="A657" s="7"/>
      <c r="B657" s="7"/>
      <c r="C657" s="7"/>
      <c r="D657" s="7"/>
      <c r="E657" s="7"/>
      <c r="F657" s="7"/>
    </row>
    <row r="658" spans="1:6" ht="15.75" customHeight="1" x14ac:dyDescent="0.2">
      <c r="A658" s="7"/>
      <c r="B658" s="7"/>
      <c r="C658" s="7"/>
      <c r="D658" s="7"/>
      <c r="E658" s="7"/>
      <c r="F658" s="7"/>
    </row>
    <row r="659" spans="1:6" ht="15.75" customHeight="1" x14ac:dyDescent="0.2">
      <c r="A659" s="7"/>
      <c r="B659" s="7"/>
      <c r="C659" s="7"/>
      <c r="D659" s="7"/>
      <c r="E659" s="7"/>
      <c r="F659" s="7"/>
    </row>
    <row r="660" spans="1:6" ht="15.75" customHeight="1" x14ac:dyDescent="0.2">
      <c r="A660" s="7"/>
      <c r="B660" s="7"/>
      <c r="C660" s="7"/>
      <c r="D660" s="7"/>
      <c r="E660" s="7"/>
      <c r="F660" s="7"/>
    </row>
    <row r="661" spans="1:6" ht="15.75" customHeight="1" x14ac:dyDescent="0.2">
      <c r="A661" s="7"/>
      <c r="B661" s="7"/>
      <c r="C661" s="7"/>
      <c r="D661" s="7"/>
      <c r="E661" s="7"/>
      <c r="F661" s="7"/>
    </row>
    <row r="662" spans="1:6" ht="15.75" customHeight="1" x14ac:dyDescent="0.2">
      <c r="A662" s="7"/>
      <c r="B662" s="7"/>
      <c r="C662" s="7"/>
      <c r="D662" s="7"/>
      <c r="E662" s="7"/>
      <c r="F662" s="7"/>
    </row>
    <row r="663" spans="1:6" ht="15.75" customHeight="1" x14ac:dyDescent="0.2">
      <c r="A663" s="7"/>
      <c r="B663" s="7"/>
      <c r="C663" s="7"/>
      <c r="D663" s="7"/>
      <c r="E663" s="7"/>
      <c r="F663" s="7"/>
    </row>
    <row r="664" spans="1:6" ht="15.75" customHeight="1" x14ac:dyDescent="0.2">
      <c r="A664" s="7"/>
      <c r="B664" s="7"/>
      <c r="C664" s="7"/>
      <c r="D664" s="7"/>
      <c r="E664" s="7"/>
      <c r="F664" s="7"/>
    </row>
    <row r="665" spans="1:6" ht="15.75" customHeight="1" x14ac:dyDescent="0.2">
      <c r="A665" s="7"/>
      <c r="B665" s="7"/>
      <c r="C665" s="7"/>
      <c r="D665" s="7"/>
      <c r="E665" s="7"/>
      <c r="F665" s="7"/>
    </row>
    <row r="666" spans="1:6" ht="15.75" customHeight="1" x14ac:dyDescent="0.2">
      <c r="A666" s="7"/>
      <c r="B666" s="7"/>
      <c r="C666" s="7"/>
      <c r="D666" s="7"/>
      <c r="E666" s="7"/>
      <c r="F666" s="7"/>
    </row>
    <row r="667" spans="1:6" ht="15.75" customHeight="1" x14ac:dyDescent="0.2">
      <c r="A667" s="7"/>
      <c r="B667" s="7"/>
      <c r="C667" s="7"/>
      <c r="D667" s="7"/>
      <c r="E667" s="7"/>
      <c r="F667" s="7"/>
    </row>
    <row r="668" spans="1:6" ht="15.75" customHeight="1" x14ac:dyDescent="0.2">
      <c r="A668" s="7"/>
      <c r="B668" s="7"/>
      <c r="C668" s="7"/>
      <c r="D668" s="7"/>
      <c r="E668" s="7"/>
      <c r="F668" s="7"/>
    </row>
    <row r="669" spans="1:6" ht="15.75" customHeight="1" x14ac:dyDescent="0.2">
      <c r="A669" s="7"/>
      <c r="B669" s="7"/>
      <c r="C669" s="7"/>
      <c r="D669" s="7"/>
      <c r="E669" s="7"/>
      <c r="F669" s="7"/>
    </row>
    <row r="670" spans="1:6" ht="15.75" customHeight="1" x14ac:dyDescent="0.2">
      <c r="A670" s="7"/>
      <c r="B670" s="7"/>
      <c r="C670" s="7"/>
      <c r="D670" s="7"/>
      <c r="E670" s="7"/>
      <c r="F670" s="7"/>
    </row>
    <row r="671" spans="1:6" ht="15.75" customHeight="1" x14ac:dyDescent="0.2">
      <c r="A671" s="7"/>
      <c r="B671" s="7"/>
      <c r="C671" s="7"/>
      <c r="D671" s="7"/>
      <c r="E671" s="7"/>
      <c r="F671" s="7"/>
    </row>
    <row r="672" spans="1:6" ht="15.75" customHeight="1" x14ac:dyDescent="0.2">
      <c r="A672" s="7"/>
      <c r="B672" s="7"/>
      <c r="C672" s="7"/>
      <c r="D672" s="7"/>
      <c r="E672" s="7"/>
      <c r="F672" s="7"/>
    </row>
    <row r="673" spans="1:6" ht="15.75" customHeight="1" x14ac:dyDescent="0.2">
      <c r="A673" s="7"/>
      <c r="B673" s="7"/>
      <c r="C673" s="7"/>
      <c r="D673" s="7"/>
      <c r="E673" s="7"/>
      <c r="F673" s="7"/>
    </row>
    <row r="674" spans="1:6" ht="15.75" customHeight="1" x14ac:dyDescent="0.2">
      <c r="A674" s="7"/>
      <c r="B674" s="7"/>
      <c r="C674" s="7"/>
      <c r="D674" s="7"/>
      <c r="E674" s="7"/>
      <c r="F674" s="7"/>
    </row>
    <row r="675" spans="1:6" ht="15.75" customHeight="1" x14ac:dyDescent="0.2">
      <c r="A675" s="7"/>
      <c r="B675" s="7"/>
      <c r="C675" s="7"/>
      <c r="D675" s="7"/>
      <c r="E675" s="7"/>
      <c r="F675" s="7"/>
    </row>
    <row r="676" spans="1:6" ht="15.75" customHeight="1" x14ac:dyDescent="0.2">
      <c r="A676" s="7"/>
      <c r="B676" s="7"/>
      <c r="C676" s="7"/>
      <c r="D676" s="7"/>
      <c r="E676" s="7"/>
      <c r="F676" s="7"/>
    </row>
    <row r="677" spans="1:6" ht="15.75" customHeight="1" x14ac:dyDescent="0.2">
      <c r="A677" s="7"/>
      <c r="B677" s="7"/>
      <c r="C677" s="7"/>
      <c r="D677" s="7"/>
      <c r="E677" s="7"/>
      <c r="F677" s="7"/>
    </row>
    <row r="678" spans="1:6" ht="15.75" customHeight="1" x14ac:dyDescent="0.2">
      <c r="A678" s="7"/>
      <c r="B678" s="7"/>
      <c r="C678" s="7"/>
      <c r="D678" s="7"/>
      <c r="E678" s="7"/>
      <c r="F678" s="7"/>
    </row>
    <row r="679" spans="1:6" ht="15.75" customHeight="1" x14ac:dyDescent="0.2">
      <c r="A679" s="7"/>
      <c r="B679" s="7"/>
      <c r="C679" s="7"/>
      <c r="D679" s="7"/>
      <c r="E679" s="7"/>
      <c r="F679" s="7"/>
    </row>
    <row r="680" spans="1:6" ht="15.75" customHeight="1" x14ac:dyDescent="0.2">
      <c r="A680" s="7"/>
      <c r="B680" s="7"/>
      <c r="C680" s="7"/>
      <c r="D680" s="7"/>
      <c r="E680" s="7"/>
      <c r="F680" s="7"/>
    </row>
    <row r="681" spans="1:6" ht="15.75" customHeight="1" x14ac:dyDescent="0.2">
      <c r="A681" s="7"/>
      <c r="B681" s="7"/>
      <c r="C681" s="7"/>
      <c r="D681" s="7"/>
      <c r="E681" s="7"/>
      <c r="F681" s="7"/>
    </row>
    <row r="682" spans="1:6" ht="15.75" customHeight="1" x14ac:dyDescent="0.2">
      <c r="A682" s="7"/>
      <c r="B682" s="7"/>
      <c r="C682" s="7"/>
      <c r="D682" s="7"/>
      <c r="E682" s="7"/>
      <c r="F682" s="7"/>
    </row>
    <row r="683" spans="1:6" ht="15.75" customHeight="1" x14ac:dyDescent="0.2">
      <c r="A683" s="7"/>
      <c r="B683" s="7"/>
      <c r="C683" s="7"/>
      <c r="D683" s="7"/>
      <c r="E683" s="7"/>
      <c r="F683" s="7"/>
    </row>
    <row r="684" spans="1:6" ht="15.75" customHeight="1" x14ac:dyDescent="0.2">
      <c r="A684" s="7"/>
      <c r="B684" s="7"/>
      <c r="C684" s="7"/>
      <c r="D684" s="7"/>
      <c r="E684" s="7"/>
      <c r="F684" s="7"/>
    </row>
    <row r="685" spans="1:6" ht="15.75" customHeight="1" x14ac:dyDescent="0.2">
      <c r="A685" s="7"/>
      <c r="B685" s="7"/>
      <c r="C685" s="7"/>
      <c r="D685" s="7"/>
      <c r="E685" s="7"/>
      <c r="F685" s="7"/>
    </row>
    <row r="686" spans="1:6" ht="15.75" customHeight="1" x14ac:dyDescent="0.2">
      <c r="A686" s="7"/>
      <c r="B686" s="7"/>
      <c r="C686" s="7"/>
      <c r="D686" s="7"/>
      <c r="E686" s="7"/>
      <c r="F686" s="7"/>
    </row>
    <row r="687" spans="1:6" ht="15.75" customHeight="1" x14ac:dyDescent="0.2">
      <c r="A687" s="7"/>
      <c r="B687" s="7"/>
      <c r="C687" s="7"/>
      <c r="D687" s="7"/>
      <c r="E687" s="7"/>
      <c r="F687" s="7"/>
    </row>
    <row r="688" spans="1:6" ht="15.75" customHeight="1" x14ac:dyDescent="0.2">
      <c r="A688" s="7"/>
      <c r="B688" s="7"/>
      <c r="C688" s="7"/>
      <c r="D688" s="7"/>
      <c r="E688" s="7"/>
      <c r="F688" s="7"/>
    </row>
    <row r="689" spans="1:6" ht="15.75" customHeight="1" x14ac:dyDescent="0.2">
      <c r="A689" s="7"/>
      <c r="B689" s="7"/>
      <c r="C689" s="7"/>
      <c r="D689" s="7"/>
      <c r="E689" s="7"/>
      <c r="F689" s="7"/>
    </row>
    <row r="690" spans="1:6" ht="15.75" customHeight="1" x14ac:dyDescent="0.2">
      <c r="A690" s="7"/>
      <c r="B690" s="7"/>
      <c r="C690" s="7"/>
      <c r="D690" s="7"/>
      <c r="E690" s="7"/>
      <c r="F690" s="7"/>
    </row>
    <row r="691" spans="1:6" ht="15.75" customHeight="1" x14ac:dyDescent="0.2">
      <c r="A691" s="7"/>
      <c r="B691" s="7"/>
      <c r="C691" s="7"/>
      <c r="D691" s="7"/>
      <c r="E691" s="7"/>
      <c r="F691" s="7"/>
    </row>
    <row r="692" spans="1:6" ht="15.75" customHeight="1" x14ac:dyDescent="0.2">
      <c r="A692" s="7"/>
      <c r="B692" s="7"/>
      <c r="C692" s="7"/>
      <c r="D692" s="7"/>
      <c r="E692" s="7"/>
      <c r="F692" s="7"/>
    </row>
    <row r="693" spans="1:6" ht="15.75" customHeight="1" x14ac:dyDescent="0.2">
      <c r="A693" s="7"/>
      <c r="B693" s="7"/>
      <c r="C693" s="7"/>
      <c r="D693" s="7"/>
      <c r="E693" s="7"/>
      <c r="F693" s="7"/>
    </row>
    <row r="694" spans="1:6" ht="15.75" customHeight="1" x14ac:dyDescent="0.2">
      <c r="A694" s="7"/>
      <c r="B694" s="7"/>
      <c r="C694" s="7"/>
      <c r="D694" s="7"/>
      <c r="E694" s="7"/>
      <c r="F694" s="7"/>
    </row>
    <row r="695" spans="1:6" ht="15.75" customHeight="1" x14ac:dyDescent="0.2">
      <c r="A695" s="7"/>
      <c r="B695" s="7"/>
      <c r="C695" s="7"/>
      <c r="D695" s="7"/>
      <c r="E695" s="7"/>
      <c r="F695" s="7"/>
    </row>
    <row r="696" spans="1:6" ht="15.75" customHeight="1" x14ac:dyDescent="0.2">
      <c r="A696" s="7"/>
      <c r="B696" s="7"/>
      <c r="C696" s="7"/>
      <c r="D696" s="7"/>
      <c r="E696" s="7"/>
      <c r="F696" s="7"/>
    </row>
    <row r="697" spans="1:6" ht="15.75" customHeight="1" x14ac:dyDescent="0.2">
      <c r="A697" s="7"/>
      <c r="B697" s="7"/>
      <c r="C697" s="7"/>
      <c r="D697" s="7"/>
      <c r="E697" s="7"/>
      <c r="F697" s="7"/>
    </row>
    <row r="698" spans="1:6" ht="15.75" customHeight="1" x14ac:dyDescent="0.2">
      <c r="A698" s="7"/>
      <c r="B698" s="7"/>
      <c r="C698" s="7"/>
      <c r="D698" s="7"/>
      <c r="E698" s="7"/>
      <c r="F698" s="7"/>
    </row>
    <row r="699" spans="1:6" ht="15.75" customHeight="1" x14ac:dyDescent="0.2">
      <c r="A699" s="7"/>
      <c r="B699" s="7"/>
      <c r="C699" s="7"/>
      <c r="D699" s="7"/>
      <c r="E699" s="7"/>
      <c r="F699" s="7"/>
    </row>
    <row r="700" spans="1:6" ht="15.75" customHeight="1" x14ac:dyDescent="0.2">
      <c r="A700" s="7"/>
      <c r="B700" s="7"/>
      <c r="C700" s="7"/>
      <c r="D700" s="7"/>
      <c r="E700" s="7"/>
      <c r="F700" s="7"/>
    </row>
    <row r="701" spans="1:6" ht="15.75" customHeight="1" x14ac:dyDescent="0.2">
      <c r="A701" s="7"/>
      <c r="B701" s="7"/>
      <c r="C701" s="7"/>
      <c r="D701" s="7"/>
      <c r="E701" s="7"/>
      <c r="F701" s="7"/>
    </row>
    <row r="702" spans="1:6" ht="15.75" customHeight="1" x14ac:dyDescent="0.2">
      <c r="A702" s="7"/>
      <c r="B702" s="7"/>
      <c r="C702" s="7"/>
      <c r="D702" s="7"/>
      <c r="E702" s="7"/>
      <c r="F702" s="7"/>
    </row>
    <row r="703" spans="1:6" ht="15.75" customHeight="1" x14ac:dyDescent="0.2">
      <c r="A703" s="7"/>
      <c r="B703" s="7"/>
      <c r="C703" s="7"/>
      <c r="D703" s="7"/>
      <c r="E703" s="7"/>
      <c r="F703" s="7"/>
    </row>
    <row r="704" spans="1:6" ht="15.75" customHeight="1" x14ac:dyDescent="0.2">
      <c r="A704" s="7"/>
      <c r="B704" s="7"/>
      <c r="C704" s="7"/>
      <c r="D704" s="7"/>
      <c r="E704" s="7"/>
      <c r="F704" s="7"/>
    </row>
    <row r="705" spans="1:6" ht="15.75" customHeight="1" x14ac:dyDescent="0.2">
      <c r="A705" s="7"/>
      <c r="B705" s="7"/>
      <c r="C705" s="7"/>
      <c r="D705" s="7"/>
      <c r="E705" s="7"/>
      <c r="F705" s="7"/>
    </row>
    <row r="706" spans="1:6" ht="15.75" customHeight="1" x14ac:dyDescent="0.2">
      <c r="A706" s="7"/>
      <c r="B706" s="7"/>
      <c r="C706" s="7"/>
      <c r="D706" s="7"/>
      <c r="E706" s="7"/>
      <c r="F706" s="7"/>
    </row>
    <row r="707" spans="1:6" ht="15.75" customHeight="1" x14ac:dyDescent="0.2">
      <c r="A707" s="7"/>
      <c r="B707" s="7"/>
      <c r="C707" s="7"/>
      <c r="D707" s="7"/>
      <c r="E707" s="7"/>
      <c r="F707" s="7"/>
    </row>
    <row r="708" spans="1:6" ht="15.75" customHeight="1" x14ac:dyDescent="0.2">
      <c r="A708" s="7"/>
      <c r="B708" s="7"/>
      <c r="C708" s="7"/>
      <c r="D708" s="7"/>
      <c r="E708" s="7"/>
      <c r="F708" s="7"/>
    </row>
    <row r="709" spans="1:6" ht="15.75" customHeight="1" x14ac:dyDescent="0.2">
      <c r="A709" s="7"/>
      <c r="B709" s="7"/>
      <c r="C709" s="7"/>
      <c r="D709" s="7"/>
      <c r="E709" s="7"/>
      <c r="F709" s="7"/>
    </row>
    <row r="710" spans="1:6" ht="15.75" customHeight="1" x14ac:dyDescent="0.2">
      <c r="A710" s="7"/>
      <c r="B710" s="7"/>
      <c r="C710" s="7"/>
      <c r="D710" s="7"/>
      <c r="E710" s="7"/>
      <c r="F710" s="7"/>
    </row>
    <row r="711" spans="1:6" ht="15.75" customHeight="1" x14ac:dyDescent="0.2">
      <c r="A711" s="7"/>
      <c r="B711" s="7"/>
      <c r="C711" s="7"/>
      <c r="D711" s="7"/>
      <c r="E711" s="7"/>
      <c r="F711" s="7"/>
    </row>
    <row r="712" spans="1:6" ht="15.75" customHeight="1" x14ac:dyDescent="0.2">
      <c r="A712" s="7"/>
      <c r="B712" s="7"/>
      <c r="C712" s="7"/>
      <c r="D712" s="7"/>
      <c r="E712" s="7"/>
      <c r="F712" s="7"/>
    </row>
    <row r="713" spans="1:6" ht="15.75" customHeight="1" x14ac:dyDescent="0.2">
      <c r="A713" s="7"/>
      <c r="B713" s="7"/>
      <c r="C713" s="7"/>
      <c r="D713" s="7"/>
      <c r="E713" s="7"/>
      <c r="F713" s="7"/>
    </row>
    <row r="714" spans="1:6" ht="15.75" customHeight="1" x14ac:dyDescent="0.2">
      <c r="A714" s="7"/>
      <c r="B714" s="7"/>
      <c r="C714" s="7"/>
      <c r="D714" s="7"/>
      <c r="E714" s="7"/>
      <c r="F714" s="7"/>
    </row>
    <row r="715" spans="1:6" ht="15.75" customHeight="1" x14ac:dyDescent="0.2">
      <c r="A715" s="7"/>
      <c r="B715" s="7"/>
      <c r="C715" s="7"/>
      <c r="D715" s="7"/>
      <c r="E715" s="7"/>
      <c r="F715" s="7"/>
    </row>
    <row r="716" spans="1:6" ht="15.75" customHeight="1" x14ac:dyDescent="0.2">
      <c r="A716" s="7"/>
      <c r="B716" s="7"/>
      <c r="C716" s="7"/>
      <c r="D716" s="7"/>
      <c r="E716" s="7"/>
      <c r="F716" s="7"/>
    </row>
    <row r="717" spans="1:6" ht="15.75" customHeight="1" x14ac:dyDescent="0.2">
      <c r="A717" s="7"/>
      <c r="B717" s="7"/>
      <c r="C717" s="7"/>
      <c r="D717" s="7"/>
      <c r="E717" s="7"/>
      <c r="F717" s="7"/>
    </row>
    <row r="718" spans="1:6" ht="15.75" customHeight="1" x14ac:dyDescent="0.2">
      <c r="A718" s="7"/>
      <c r="B718" s="7"/>
      <c r="C718" s="7"/>
      <c r="D718" s="7"/>
      <c r="E718" s="7"/>
      <c r="F718" s="7"/>
    </row>
    <row r="719" spans="1:6" ht="15.75" customHeight="1" x14ac:dyDescent="0.2">
      <c r="A719" s="7"/>
      <c r="B719" s="7"/>
      <c r="C719" s="7"/>
      <c r="D719" s="7"/>
      <c r="E719" s="7"/>
      <c r="F719" s="7"/>
    </row>
    <row r="720" spans="1:6" ht="15.75" customHeight="1" x14ac:dyDescent="0.2">
      <c r="A720" s="7"/>
      <c r="B720" s="7"/>
      <c r="C720" s="7"/>
      <c r="D720" s="7"/>
      <c r="E720" s="7"/>
      <c r="F720" s="7"/>
    </row>
    <row r="721" spans="1:6" ht="15.75" customHeight="1" x14ac:dyDescent="0.2">
      <c r="A721" s="7"/>
      <c r="B721" s="7"/>
      <c r="C721" s="7"/>
      <c r="D721" s="7"/>
      <c r="E721" s="7"/>
      <c r="F721" s="7"/>
    </row>
    <row r="722" spans="1:6" ht="15.75" customHeight="1" x14ac:dyDescent="0.2">
      <c r="A722" s="7"/>
      <c r="B722" s="7"/>
      <c r="C722" s="7"/>
      <c r="D722" s="7"/>
      <c r="E722" s="7"/>
      <c r="F722" s="7"/>
    </row>
    <row r="723" spans="1:6" ht="15.75" customHeight="1" x14ac:dyDescent="0.2">
      <c r="A723" s="7"/>
      <c r="B723" s="7"/>
      <c r="C723" s="7"/>
      <c r="D723" s="7"/>
      <c r="E723" s="7"/>
      <c r="F723" s="7"/>
    </row>
    <row r="724" spans="1:6" ht="15.75" customHeight="1" x14ac:dyDescent="0.2">
      <c r="A724" s="7"/>
      <c r="B724" s="7"/>
      <c r="C724" s="7"/>
      <c r="D724" s="7"/>
      <c r="E724" s="7"/>
      <c r="F724" s="7"/>
    </row>
    <row r="725" spans="1:6" ht="15.75" customHeight="1" x14ac:dyDescent="0.2">
      <c r="A725" s="7"/>
      <c r="B725" s="7"/>
      <c r="C725" s="7"/>
      <c r="D725" s="7"/>
      <c r="E725" s="7"/>
      <c r="F725" s="7"/>
    </row>
    <row r="726" spans="1:6" ht="15.75" customHeight="1" x14ac:dyDescent="0.2">
      <c r="A726" s="7"/>
      <c r="B726" s="7"/>
      <c r="C726" s="7"/>
      <c r="D726" s="7"/>
      <c r="E726" s="7"/>
      <c r="F726" s="7"/>
    </row>
    <row r="727" spans="1:6" ht="15.75" customHeight="1" x14ac:dyDescent="0.2">
      <c r="A727" s="7"/>
      <c r="B727" s="7"/>
      <c r="C727" s="7"/>
      <c r="D727" s="7"/>
      <c r="E727" s="7"/>
      <c r="F727" s="7"/>
    </row>
    <row r="728" spans="1:6" ht="15.75" customHeight="1" x14ac:dyDescent="0.2">
      <c r="A728" s="7"/>
      <c r="B728" s="7"/>
      <c r="C728" s="7"/>
      <c r="D728" s="7"/>
      <c r="E728" s="7"/>
      <c r="F728" s="7"/>
    </row>
    <row r="729" spans="1:6" ht="15.75" customHeight="1" x14ac:dyDescent="0.2">
      <c r="A729" s="7"/>
      <c r="B729" s="7"/>
      <c r="C729" s="7"/>
      <c r="D729" s="7"/>
      <c r="E729" s="7"/>
      <c r="F729" s="7"/>
    </row>
    <row r="730" spans="1:6" ht="15.75" customHeight="1" x14ac:dyDescent="0.2">
      <c r="A730" s="7"/>
      <c r="B730" s="7"/>
      <c r="C730" s="7"/>
      <c r="D730" s="7"/>
      <c r="E730" s="7"/>
      <c r="F730" s="7"/>
    </row>
    <row r="731" spans="1:6" ht="15.75" customHeight="1" x14ac:dyDescent="0.2">
      <c r="A731" s="7"/>
      <c r="B731" s="7"/>
      <c r="C731" s="7"/>
      <c r="D731" s="7"/>
      <c r="E731" s="7"/>
      <c r="F731" s="7"/>
    </row>
    <row r="732" spans="1:6" ht="15.75" customHeight="1" x14ac:dyDescent="0.2">
      <c r="A732" s="7"/>
      <c r="B732" s="7"/>
      <c r="C732" s="7"/>
      <c r="D732" s="7"/>
      <c r="E732" s="7"/>
      <c r="F732" s="7"/>
    </row>
    <row r="733" spans="1:6" ht="15.75" customHeight="1" x14ac:dyDescent="0.2">
      <c r="A733" s="7"/>
      <c r="B733" s="7"/>
      <c r="C733" s="7"/>
      <c r="D733" s="7"/>
      <c r="E733" s="7"/>
      <c r="F733" s="7"/>
    </row>
    <row r="734" spans="1:6" ht="15.75" customHeight="1" x14ac:dyDescent="0.2">
      <c r="A734" s="7"/>
      <c r="B734" s="7"/>
      <c r="C734" s="7"/>
      <c r="D734" s="7"/>
      <c r="E734" s="7"/>
      <c r="F734" s="7"/>
    </row>
    <row r="735" spans="1:6" ht="15.75" customHeight="1" x14ac:dyDescent="0.2">
      <c r="A735" s="7"/>
      <c r="B735" s="7"/>
      <c r="C735" s="7"/>
      <c r="D735" s="7"/>
      <c r="E735" s="7"/>
      <c r="F735" s="7"/>
    </row>
    <row r="736" spans="1:6" ht="15.75" customHeight="1" x14ac:dyDescent="0.2">
      <c r="A736" s="7"/>
      <c r="B736" s="7"/>
      <c r="C736" s="7"/>
      <c r="D736" s="7"/>
      <c r="E736" s="7"/>
      <c r="F736" s="7"/>
    </row>
    <row r="737" spans="1:6" ht="15.75" customHeight="1" x14ac:dyDescent="0.2">
      <c r="A737" s="7"/>
      <c r="B737" s="7"/>
      <c r="C737" s="7"/>
      <c r="D737" s="7"/>
      <c r="E737" s="7"/>
      <c r="F737" s="7"/>
    </row>
    <row r="738" spans="1:6" ht="15.75" customHeight="1" x14ac:dyDescent="0.2">
      <c r="A738" s="7"/>
      <c r="B738" s="7"/>
      <c r="C738" s="7"/>
      <c r="D738" s="7"/>
      <c r="E738" s="7"/>
      <c r="F738" s="7"/>
    </row>
    <row r="739" spans="1:6" ht="15.75" customHeight="1" x14ac:dyDescent="0.2">
      <c r="A739" s="7"/>
      <c r="B739" s="7"/>
      <c r="C739" s="7"/>
      <c r="D739" s="7"/>
      <c r="E739" s="7"/>
      <c r="F739" s="7"/>
    </row>
    <row r="740" spans="1:6" ht="15.75" customHeight="1" x14ac:dyDescent="0.2">
      <c r="A740" s="7"/>
      <c r="B740" s="7"/>
      <c r="C740" s="7"/>
      <c r="D740" s="7"/>
      <c r="E740" s="7"/>
      <c r="F740" s="7"/>
    </row>
    <row r="741" spans="1:6" ht="15.75" customHeight="1" x14ac:dyDescent="0.2">
      <c r="A741" s="7"/>
      <c r="B741" s="7"/>
      <c r="C741" s="7"/>
      <c r="D741" s="7"/>
      <c r="E741" s="7"/>
      <c r="F741" s="7"/>
    </row>
    <row r="742" spans="1:6" ht="15.75" customHeight="1" x14ac:dyDescent="0.2">
      <c r="A742" s="7"/>
      <c r="B742" s="7"/>
      <c r="C742" s="7"/>
      <c r="D742" s="7"/>
      <c r="E742" s="7"/>
      <c r="F742" s="7"/>
    </row>
    <row r="743" spans="1:6" ht="15.75" customHeight="1" x14ac:dyDescent="0.2">
      <c r="A743" s="7"/>
      <c r="B743" s="7"/>
      <c r="C743" s="7"/>
      <c r="D743" s="7"/>
      <c r="E743" s="7"/>
      <c r="F743" s="7"/>
    </row>
    <row r="744" spans="1:6" ht="15.75" customHeight="1" x14ac:dyDescent="0.2">
      <c r="A744" s="7"/>
      <c r="B744" s="7"/>
      <c r="C744" s="7"/>
      <c r="D744" s="7"/>
      <c r="E744" s="7"/>
      <c r="F744" s="7"/>
    </row>
    <row r="745" spans="1:6" ht="15.75" customHeight="1" x14ac:dyDescent="0.2">
      <c r="A745" s="7"/>
      <c r="B745" s="7"/>
      <c r="C745" s="7"/>
      <c r="D745" s="7"/>
      <c r="E745" s="7"/>
      <c r="F745" s="7"/>
    </row>
    <row r="746" spans="1:6" ht="15.75" customHeight="1" x14ac:dyDescent="0.2">
      <c r="A746" s="7"/>
      <c r="B746" s="7"/>
      <c r="C746" s="7"/>
      <c r="D746" s="7"/>
      <c r="E746" s="7"/>
      <c r="F746" s="7"/>
    </row>
    <row r="747" spans="1:6" ht="15.75" customHeight="1" x14ac:dyDescent="0.2">
      <c r="A747" s="7"/>
      <c r="B747" s="7"/>
      <c r="C747" s="7"/>
      <c r="D747" s="7"/>
      <c r="E747" s="7"/>
      <c r="F747" s="7"/>
    </row>
    <row r="748" spans="1:6" ht="15.75" customHeight="1" x14ac:dyDescent="0.2">
      <c r="A748" s="7"/>
      <c r="B748" s="7"/>
      <c r="C748" s="7"/>
      <c r="D748" s="7"/>
      <c r="E748" s="7"/>
      <c r="F748" s="7"/>
    </row>
    <row r="749" spans="1:6" ht="15.75" customHeight="1" x14ac:dyDescent="0.2">
      <c r="A749" s="7"/>
      <c r="B749" s="7"/>
      <c r="C749" s="7"/>
      <c r="D749" s="7"/>
      <c r="E749" s="7"/>
      <c r="F749" s="7"/>
    </row>
    <row r="750" spans="1:6" ht="15.75" customHeight="1" x14ac:dyDescent="0.2">
      <c r="A750" s="7"/>
      <c r="B750" s="7"/>
      <c r="C750" s="7"/>
      <c r="D750" s="7"/>
      <c r="E750" s="7"/>
      <c r="F750" s="7"/>
    </row>
    <row r="751" spans="1:6" ht="15.75" customHeight="1" x14ac:dyDescent="0.2">
      <c r="A751" s="7"/>
      <c r="B751" s="7"/>
      <c r="C751" s="7"/>
      <c r="D751" s="7"/>
      <c r="E751" s="7"/>
      <c r="F751" s="7"/>
    </row>
    <row r="752" spans="1:6" ht="15.75" customHeight="1" x14ac:dyDescent="0.2">
      <c r="A752" s="7"/>
      <c r="B752" s="7"/>
      <c r="C752" s="7"/>
      <c r="D752" s="7"/>
      <c r="E752" s="7"/>
      <c r="F752" s="7"/>
    </row>
    <row r="753" spans="1:6" ht="15.75" customHeight="1" x14ac:dyDescent="0.2">
      <c r="A753" s="7"/>
      <c r="B753" s="7"/>
      <c r="C753" s="7"/>
      <c r="D753" s="7"/>
      <c r="E753" s="7"/>
      <c r="F753" s="7"/>
    </row>
    <row r="754" spans="1:6" ht="15.75" customHeight="1" x14ac:dyDescent="0.2">
      <c r="A754" s="7"/>
      <c r="B754" s="7"/>
      <c r="C754" s="7"/>
      <c r="D754" s="7"/>
      <c r="E754" s="7"/>
      <c r="F754" s="7"/>
    </row>
    <row r="755" spans="1:6" ht="15.75" customHeight="1" x14ac:dyDescent="0.2">
      <c r="A755" s="7"/>
      <c r="B755" s="7"/>
      <c r="C755" s="7"/>
      <c r="D755" s="7"/>
      <c r="E755" s="7"/>
      <c r="F755" s="7"/>
    </row>
    <row r="756" spans="1:6" ht="15.75" customHeight="1" x14ac:dyDescent="0.2">
      <c r="A756" s="7"/>
      <c r="B756" s="7"/>
      <c r="C756" s="7"/>
      <c r="D756" s="7"/>
      <c r="E756" s="7"/>
      <c r="F756" s="7"/>
    </row>
    <row r="757" spans="1:6" ht="15.75" customHeight="1" x14ac:dyDescent="0.2">
      <c r="A757" s="7"/>
      <c r="B757" s="7"/>
      <c r="C757" s="7"/>
      <c r="D757" s="7"/>
      <c r="E757" s="7"/>
      <c r="F757" s="7"/>
    </row>
    <row r="758" spans="1:6" ht="15.75" customHeight="1" x14ac:dyDescent="0.2">
      <c r="A758" s="7"/>
      <c r="B758" s="7"/>
      <c r="C758" s="7"/>
      <c r="D758" s="7"/>
      <c r="E758" s="7"/>
      <c r="F758" s="7"/>
    </row>
    <row r="759" spans="1:6" ht="15.75" customHeight="1" x14ac:dyDescent="0.2">
      <c r="A759" s="7"/>
      <c r="B759" s="7"/>
      <c r="C759" s="7"/>
      <c r="D759" s="7"/>
      <c r="E759" s="7"/>
      <c r="F759" s="7"/>
    </row>
    <row r="760" spans="1:6" ht="15.75" customHeight="1" x14ac:dyDescent="0.2">
      <c r="A760" s="7"/>
      <c r="B760" s="7"/>
      <c r="C760" s="7"/>
      <c r="D760" s="7"/>
      <c r="E760" s="7"/>
      <c r="F760" s="7"/>
    </row>
    <row r="761" spans="1:6" ht="15.75" customHeight="1" x14ac:dyDescent="0.2">
      <c r="A761" s="7"/>
      <c r="B761" s="7"/>
      <c r="C761" s="7"/>
      <c r="D761" s="7"/>
      <c r="E761" s="7"/>
      <c r="F761" s="7"/>
    </row>
    <row r="762" spans="1:6" ht="15.75" customHeight="1" x14ac:dyDescent="0.2">
      <c r="A762" s="7"/>
      <c r="B762" s="7"/>
      <c r="C762" s="7"/>
      <c r="D762" s="7"/>
      <c r="E762" s="7"/>
      <c r="F762" s="7"/>
    </row>
    <row r="763" spans="1:6" ht="15.75" customHeight="1" x14ac:dyDescent="0.2">
      <c r="A763" s="7"/>
      <c r="B763" s="7"/>
      <c r="C763" s="7"/>
      <c r="D763" s="7"/>
      <c r="E763" s="7"/>
      <c r="F763" s="7"/>
    </row>
    <row r="764" spans="1:6" ht="15.75" customHeight="1" x14ac:dyDescent="0.2">
      <c r="A764" s="7"/>
      <c r="B764" s="7"/>
      <c r="C764" s="7"/>
      <c r="D764" s="7"/>
      <c r="E764" s="7"/>
      <c r="F764" s="7"/>
    </row>
    <row r="765" spans="1:6" ht="15.75" customHeight="1" x14ac:dyDescent="0.2">
      <c r="A765" s="7"/>
      <c r="B765" s="7"/>
      <c r="C765" s="7"/>
      <c r="D765" s="7"/>
      <c r="E765" s="7"/>
      <c r="F765" s="7"/>
    </row>
    <row r="766" spans="1:6" ht="15.75" customHeight="1" x14ac:dyDescent="0.2">
      <c r="A766" s="7"/>
      <c r="B766" s="7"/>
      <c r="C766" s="7"/>
      <c r="D766" s="7"/>
      <c r="E766" s="7"/>
      <c r="F766" s="7"/>
    </row>
    <row r="767" spans="1:6" ht="15.75" customHeight="1" x14ac:dyDescent="0.2">
      <c r="A767" s="7"/>
      <c r="B767" s="7"/>
      <c r="C767" s="7"/>
      <c r="D767" s="7"/>
      <c r="E767" s="7"/>
      <c r="F767" s="7"/>
    </row>
    <row r="768" spans="1:6" ht="15.75" customHeight="1" x14ac:dyDescent="0.2">
      <c r="A768" s="7"/>
      <c r="B768" s="7"/>
      <c r="C768" s="7"/>
      <c r="D768" s="7"/>
      <c r="E768" s="7"/>
      <c r="F768" s="7"/>
    </row>
    <row r="769" spans="1:6" ht="15.75" customHeight="1" x14ac:dyDescent="0.2">
      <c r="A769" s="7"/>
      <c r="B769" s="7"/>
      <c r="C769" s="7"/>
      <c r="D769" s="7"/>
      <c r="E769" s="7"/>
      <c r="F769" s="7"/>
    </row>
    <row r="770" spans="1:6" ht="15.75" customHeight="1" x14ac:dyDescent="0.2">
      <c r="A770" s="7"/>
      <c r="B770" s="7"/>
      <c r="C770" s="7"/>
      <c r="D770" s="7"/>
      <c r="E770" s="7"/>
      <c r="F770" s="7"/>
    </row>
    <row r="771" spans="1:6" ht="15.75" customHeight="1" x14ac:dyDescent="0.2">
      <c r="A771" s="7"/>
      <c r="B771" s="7"/>
      <c r="C771" s="7"/>
      <c r="D771" s="7"/>
      <c r="E771" s="7"/>
      <c r="F771" s="7"/>
    </row>
    <row r="772" spans="1:6" ht="15.75" customHeight="1" x14ac:dyDescent="0.2">
      <c r="A772" s="7"/>
      <c r="B772" s="7"/>
      <c r="C772" s="7"/>
      <c r="D772" s="7"/>
      <c r="E772" s="7"/>
      <c r="F772" s="7"/>
    </row>
    <row r="773" spans="1:6" ht="15.75" customHeight="1" x14ac:dyDescent="0.2">
      <c r="A773" s="7"/>
      <c r="B773" s="7"/>
      <c r="C773" s="7"/>
      <c r="D773" s="7"/>
      <c r="E773" s="7"/>
      <c r="F773" s="7"/>
    </row>
    <row r="774" spans="1:6" ht="15.75" customHeight="1" x14ac:dyDescent="0.2">
      <c r="A774" s="7"/>
      <c r="B774" s="7"/>
      <c r="C774" s="7"/>
      <c r="D774" s="7"/>
      <c r="E774" s="7"/>
      <c r="F774" s="7"/>
    </row>
    <row r="775" spans="1:6" ht="15.75" customHeight="1" x14ac:dyDescent="0.2">
      <c r="A775" s="7"/>
      <c r="B775" s="7"/>
      <c r="C775" s="7"/>
      <c r="D775" s="7"/>
      <c r="E775" s="7"/>
      <c r="F775" s="7"/>
    </row>
    <row r="776" spans="1:6" ht="15.75" customHeight="1" x14ac:dyDescent="0.2">
      <c r="A776" s="7"/>
      <c r="B776" s="7"/>
      <c r="C776" s="7"/>
      <c r="D776" s="7"/>
      <c r="E776" s="7"/>
      <c r="F776" s="7"/>
    </row>
    <row r="777" spans="1:6" ht="15.75" customHeight="1" x14ac:dyDescent="0.2">
      <c r="A777" s="7"/>
      <c r="B777" s="7"/>
      <c r="C777" s="7"/>
      <c r="D777" s="7"/>
      <c r="E777" s="7"/>
      <c r="F777" s="7"/>
    </row>
    <row r="778" spans="1:6" ht="15.75" customHeight="1" x14ac:dyDescent="0.2">
      <c r="A778" s="7"/>
      <c r="B778" s="7"/>
      <c r="C778" s="7"/>
      <c r="D778" s="7"/>
      <c r="E778" s="7"/>
      <c r="F778" s="7"/>
    </row>
    <row r="779" spans="1:6" ht="15.75" customHeight="1" x14ac:dyDescent="0.2">
      <c r="A779" s="7"/>
      <c r="B779" s="7"/>
      <c r="C779" s="7"/>
      <c r="D779" s="7"/>
      <c r="E779" s="7"/>
      <c r="F779" s="7"/>
    </row>
    <row r="780" spans="1:6" ht="15.75" customHeight="1" x14ac:dyDescent="0.2">
      <c r="A780" s="7"/>
      <c r="B780" s="7"/>
      <c r="C780" s="7"/>
      <c r="D780" s="7"/>
      <c r="E780" s="7"/>
      <c r="F780" s="7"/>
    </row>
    <row r="781" spans="1:6" ht="15.75" customHeight="1" x14ac:dyDescent="0.2">
      <c r="A781" s="7"/>
      <c r="B781" s="7"/>
      <c r="C781" s="7"/>
      <c r="D781" s="7"/>
      <c r="E781" s="7"/>
      <c r="F781" s="7"/>
    </row>
    <row r="782" spans="1:6" ht="15.75" customHeight="1" x14ac:dyDescent="0.2">
      <c r="A782" s="7"/>
      <c r="B782" s="7"/>
      <c r="C782" s="7"/>
      <c r="D782" s="7"/>
      <c r="E782" s="7"/>
      <c r="F782" s="7"/>
    </row>
    <row r="783" spans="1:6" ht="15.75" customHeight="1" x14ac:dyDescent="0.2">
      <c r="A783" s="7"/>
      <c r="B783" s="7"/>
      <c r="C783" s="7"/>
      <c r="D783" s="7"/>
      <c r="E783" s="7"/>
      <c r="F783" s="7"/>
    </row>
    <row r="784" spans="1:6" ht="15.75" customHeight="1" x14ac:dyDescent="0.2">
      <c r="A784" s="7"/>
      <c r="B784" s="7"/>
      <c r="C784" s="7"/>
      <c r="D784" s="7"/>
      <c r="E784" s="7"/>
      <c r="F784" s="7"/>
    </row>
    <row r="785" spans="1:6" ht="15.75" customHeight="1" x14ac:dyDescent="0.2">
      <c r="A785" s="7"/>
      <c r="B785" s="7"/>
      <c r="C785" s="7"/>
      <c r="D785" s="7"/>
      <c r="E785" s="7"/>
      <c r="F785" s="7"/>
    </row>
    <row r="786" spans="1:6" ht="15.75" customHeight="1" x14ac:dyDescent="0.2">
      <c r="A786" s="7"/>
      <c r="B786" s="7"/>
      <c r="C786" s="7"/>
      <c r="D786" s="7"/>
      <c r="E786" s="7"/>
      <c r="F786" s="7"/>
    </row>
    <row r="787" spans="1:6" ht="15.75" customHeight="1" x14ac:dyDescent="0.2">
      <c r="A787" s="7"/>
      <c r="B787" s="7"/>
      <c r="C787" s="7"/>
      <c r="D787" s="7"/>
      <c r="E787" s="7"/>
      <c r="F787" s="7"/>
    </row>
    <row r="788" spans="1:6" ht="15.75" customHeight="1" x14ac:dyDescent="0.2">
      <c r="A788" s="7"/>
      <c r="B788" s="7"/>
      <c r="C788" s="7"/>
      <c r="D788" s="7"/>
      <c r="E788" s="7"/>
      <c r="F788" s="7"/>
    </row>
    <row r="789" spans="1:6" ht="15.75" customHeight="1" x14ac:dyDescent="0.2">
      <c r="A789" s="7"/>
      <c r="B789" s="7"/>
      <c r="C789" s="7"/>
      <c r="D789" s="7"/>
      <c r="E789" s="7"/>
      <c r="F789" s="7"/>
    </row>
    <row r="790" spans="1:6" ht="15.75" customHeight="1" x14ac:dyDescent="0.2">
      <c r="A790" s="7"/>
      <c r="B790" s="7"/>
      <c r="C790" s="7"/>
      <c r="D790" s="7"/>
      <c r="E790" s="7"/>
      <c r="F790" s="7"/>
    </row>
    <row r="791" spans="1:6" ht="15.75" customHeight="1" x14ac:dyDescent="0.2">
      <c r="A791" s="7"/>
      <c r="B791" s="7"/>
      <c r="C791" s="7"/>
      <c r="D791" s="7"/>
      <c r="E791" s="7"/>
      <c r="F791" s="7"/>
    </row>
    <row r="792" spans="1:6" ht="15.75" customHeight="1" x14ac:dyDescent="0.2">
      <c r="A792" s="7"/>
      <c r="B792" s="7"/>
      <c r="C792" s="7"/>
      <c r="D792" s="7"/>
      <c r="E792" s="7"/>
      <c r="F792" s="7"/>
    </row>
    <row r="793" spans="1:6" ht="15.75" customHeight="1" x14ac:dyDescent="0.2">
      <c r="A793" s="7"/>
      <c r="B793" s="7"/>
      <c r="C793" s="7"/>
      <c r="D793" s="7"/>
      <c r="E793" s="7"/>
      <c r="F793" s="7"/>
    </row>
    <row r="794" spans="1:6" ht="15.75" customHeight="1" x14ac:dyDescent="0.2">
      <c r="A794" s="7"/>
      <c r="B794" s="7"/>
      <c r="C794" s="7"/>
      <c r="D794" s="7"/>
      <c r="E794" s="7"/>
      <c r="F794" s="7"/>
    </row>
    <row r="795" spans="1:6" ht="15.75" customHeight="1" x14ac:dyDescent="0.2">
      <c r="A795" s="7"/>
      <c r="B795" s="7"/>
      <c r="C795" s="7"/>
      <c r="D795" s="7"/>
      <c r="E795" s="7"/>
      <c r="F795" s="7"/>
    </row>
    <row r="796" spans="1:6" ht="15.75" customHeight="1" x14ac:dyDescent="0.2">
      <c r="A796" s="7"/>
      <c r="B796" s="7"/>
      <c r="C796" s="7"/>
      <c r="D796" s="7"/>
      <c r="E796" s="7"/>
      <c r="F796" s="7"/>
    </row>
    <row r="797" spans="1:6" ht="15.75" customHeight="1" x14ac:dyDescent="0.2">
      <c r="A797" s="7"/>
      <c r="B797" s="7"/>
      <c r="C797" s="7"/>
      <c r="D797" s="7"/>
      <c r="E797" s="7"/>
      <c r="F797" s="7"/>
    </row>
    <row r="798" spans="1:6" ht="15.75" customHeight="1" x14ac:dyDescent="0.2">
      <c r="A798" s="7"/>
      <c r="B798" s="7"/>
      <c r="C798" s="7"/>
      <c r="D798" s="7"/>
      <c r="E798" s="7"/>
      <c r="F798" s="7"/>
    </row>
    <row r="799" spans="1:6" ht="15.75" customHeight="1" x14ac:dyDescent="0.2">
      <c r="A799" s="7"/>
      <c r="B799" s="7"/>
      <c r="C799" s="7"/>
      <c r="D799" s="7"/>
      <c r="E799" s="7"/>
      <c r="F799" s="7"/>
    </row>
    <row r="800" spans="1:6" ht="15.75" customHeight="1" x14ac:dyDescent="0.2">
      <c r="A800" s="7"/>
      <c r="B800" s="7"/>
      <c r="C800" s="7"/>
      <c r="D800" s="7"/>
      <c r="E800" s="7"/>
      <c r="F800" s="7"/>
    </row>
    <row r="801" spans="1:6" ht="15.75" customHeight="1" x14ac:dyDescent="0.2">
      <c r="A801" s="7"/>
      <c r="B801" s="7"/>
      <c r="C801" s="7"/>
      <c r="D801" s="7"/>
      <c r="E801" s="7"/>
      <c r="F801" s="7"/>
    </row>
    <row r="802" spans="1:6" ht="15.75" customHeight="1" x14ac:dyDescent="0.2">
      <c r="A802" s="7"/>
      <c r="B802" s="7"/>
      <c r="C802" s="7"/>
      <c r="D802" s="7"/>
      <c r="E802" s="7"/>
      <c r="F802" s="7"/>
    </row>
    <row r="803" spans="1:6" ht="15.75" customHeight="1" x14ac:dyDescent="0.2">
      <c r="A803" s="7"/>
      <c r="B803" s="7"/>
      <c r="C803" s="7"/>
      <c r="D803" s="7"/>
      <c r="E803" s="7"/>
      <c r="F803" s="7"/>
    </row>
    <row r="804" spans="1:6" ht="15.75" customHeight="1" x14ac:dyDescent="0.2">
      <c r="A804" s="7"/>
      <c r="B804" s="7"/>
      <c r="C804" s="7"/>
      <c r="D804" s="7"/>
      <c r="E804" s="7"/>
      <c r="F804" s="7"/>
    </row>
    <row r="805" spans="1:6" ht="15.75" customHeight="1" x14ac:dyDescent="0.2">
      <c r="A805" s="7"/>
      <c r="B805" s="7"/>
      <c r="C805" s="7"/>
      <c r="D805" s="7"/>
      <c r="E805" s="7"/>
      <c r="F805" s="7"/>
    </row>
    <row r="806" spans="1:6" ht="15.75" customHeight="1" x14ac:dyDescent="0.2">
      <c r="A806" s="7"/>
      <c r="B806" s="7"/>
      <c r="C806" s="7"/>
      <c r="D806" s="7"/>
      <c r="E806" s="7"/>
      <c r="F806" s="7"/>
    </row>
    <row r="807" spans="1:6" ht="15.75" customHeight="1" x14ac:dyDescent="0.2">
      <c r="A807" s="7"/>
      <c r="B807" s="7"/>
      <c r="C807" s="7"/>
      <c r="D807" s="7"/>
      <c r="E807" s="7"/>
      <c r="F807" s="7"/>
    </row>
    <row r="808" spans="1:6" ht="15.75" customHeight="1" x14ac:dyDescent="0.2">
      <c r="A808" s="7"/>
      <c r="B808" s="7"/>
      <c r="C808" s="7"/>
      <c r="D808" s="7"/>
      <c r="E808" s="7"/>
      <c r="F808" s="7"/>
    </row>
    <row r="809" spans="1:6" ht="15.75" customHeight="1" x14ac:dyDescent="0.2">
      <c r="A809" s="7"/>
      <c r="B809" s="7"/>
      <c r="C809" s="7"/>
      <c r="D809" s="7"/>
      <c r="E809" s="7"/>
      <c r="F809" s="7"/>
    </row>
    <row r="810" spans="1:6" ht="15.75" customHeight="1" x14ac:dyDescent="0.2">
      <c r="A810" s="7"/>
      <c r="B810" s="7"/>
      <c r="C810" s="7"/>
      <c r="D810" s="7"/>
      <c r="E810" s="7"/>
      <c r="F810" s="7"/>
    </row>
    <row r="811" spans="1:6" ht="15.75" customHeight="1" x14ac:dyDescent="0.2">
      <c r="A811" s="7"/>
      <c r="B811" s="7"/>
      <c r="C811" s="7"/>
      <c r="D811" s="7"/>
      <c r="E811" s="7"/>
      <c r="F811" s="7"/>
    </row>
    <row r="812" spans="1:6" ht="15.75" customHeight="1" x14ac:dyDescent="0.2">
      <c r="A812" s="7"/>
      <c r="B812" s="7"/>
      <c r="C812" s="7"/>
      <c r="D812" s="7"/>
      <c r="E812" s="7"/>
      <c r="F812" s="7"/>
    </row>
    <row r="813" spans="1:6" ht="15.75" customHeight="1" x14ac:dyDescent="0.2">
      <c r="A813" s="7"/>
      <c r="B813" s="7"/>
      <c r="C813" s="7"/>
      <c r="D813" s="7"/>
      <c r="E813" s="7"/>
      <c r="F813" s="7"/>
    </row>
    <row r="814" spans="1:6" ht="15.75" customHeight="1" x14ac:dyDescent="0.2">
      <c r="A814" s="7"/>
      <c r="B814" s="7"/>
      <c r="C814" s="7"/>
      <c r="D814" s="7"/>
      <c r="E814" s="7"/>
      <c r="F814" s="7"/>
    </row>
    <row r="815" spans="1:6" ht="15.75" customHeight="1" x14ac:dyDescent="0.2">
      <c r="A815" s="7"/>
      <c r="B815" s="7"/>
      <c r="C815" s="7"/>
      <c r="D815" s="7"/>
      <c r="E815" s="7"/>
      <c r="F815" s="7"/>
    </row>
    <row r="816" spans="1:6" ht="15.75" customHeight="1" x14ac:dyDescent="0.2">
      <c r="A816" s="7"/>
      <c r="B816" s="7"/>
      <c r="C816" s="7"/>
      <c r="D816" s="7"/>
      <c r="E816" s="7"/>
      <c r="F816" s="7"/>
    </row>
    <row r="817" spans="1:6" ht="15.75" customHeight="1" x14ac:dyDescent="0.2">
      <c r="A817" s="7"/>
      <c r="B817" s="7"/>
      <c r="C817" s="7"/>
      <c r="D817" s="7"/>
      <c r="E817" s="7"/>
      <c r="F817" s="7"/>
    </row>
    <row r="818" spans="1:6" ht="15.75" customHeight="1" x14ac:dyDescent="0.2">
      <c r="A818" s="7"/>
      <c r="B818" s="7"/>
      <c r="C818" s="7"/>
      <c r="D818" s="7"/>
      <c r="E818" s="7"/>
      <c r="F818" s="7"/>
    </row>
    <row r="819" spans="1:6" ht="15.75" customHeight="1" x14ac:dyDescent="0.2">
      <c r="A819" s="7"/>
      <c r="B819" s="7"/>
      <c r="C819" s="7"/>
      <c r="D819" s="7"/>
      <c r="E819" s="7"/>
      <c r="F819" s="7"/>
    </row>
    <row r="820" spans="1:6" ht="15.75" customHeight="1" x14ac:dyDescent="0.2">
      <c r="A820" s="7"/>
      <c r="B820" s="7"/>
      <c r="C820" s="7"/>
      <c r="D820" s="7"/>
      <c r="E820" s="7"/>
      <c r="F820" s="7"/>
    </row>
    <row r="821" spans="1:6" ht="15.75" customHeight="1" x14ac:dyDescent="0.2">
      <c r="A821" s="7"/>
      <c r="B821" s="7"/>
      <c r="C821" s="7"/>
      <c r="D821" s="7"/>
      <c r="E821" s="7"/>
      <c r="F821" s="7"/>
    </row>
    <row r="822" spans="1:6" ht="15.75" customHeight="1" x14ac:dyDescent="0.2">
      <c r="A822" s="7"/>
      <c r="B822" s="7"/>
      <c r="C822" s="7"/>
      <c r="D822" s="7"/>
      <c r="E822" s="7"/>
      <c r="F822" s="7"/>
    </row>
    <row r="823" spans="1:6" ht="15.75" customHeight="1" x14ac:dyDescent="0.2">
      <c r="A823" s="7"/>
      <c r="B823" s="7"/>
      <c r="C823" s="7"/>
      <c r="D823" s="7"/>
      <c r="E823" s="7"/>
      <c r="F823" s="7"/>
    </row>
    <row r="824" spans="1:6" ht="15.75" customHeight="1" x14ac:dyDescent="0.2">
      <c r="A824" s="7"/>
      <c r="B824" s="7"/>
      <c r="C824" s="7"/>
      <c r="D824" s="7"/>
      <c r="E824" s="7"/>
      <c r="F824" s="7"/>
    </row>
    <row r="825" spans="1:6" ht="15.75" customHeight="1" x14ac:dyDescent="0.2">
      <c r="A825" s="7"/>
      <c r="B825" s="7"/>
      <c r="C825" s="7"/>
      <c r="D825" s="7"/>
      <c r="E825" s="7"/>
      <c r="F825" s="7"/>
    </row>
    <row r="826" spans="1:6" ht="15.75" customHeight="1" x14ac:dyDescent="0.2">
      <c r="A826" s="7"/>
      <c r="B826" s="7"/>
      <c r="C826" s="7"/>
      <c r="D826" s="7"/>
      <c r="E826" s="7"/>
      <c r="F826" s="7"/>
    </row>
    <row r="827" spans="1:6" ht="15.75" customHeight="1" x14ac:dyDescent="0.2">
      <c r="A827" s="7"/>
      <c r="B827" s="7"/>
      <c r="C827" s="7"/>
      <c r="D827" s="7"/>
      <c r="E827" s="7"/>
      <c r="F827" s="7"/>
    </row>
    <row r="828" spans="1:6" ht="15.75" customHeight="1" x14ac:dyDescent="0.2">
      <c r="A828" s="7"/>
      <c r="B828" s="7"/>
      <c r="C828" s="7"/>
      <c r="D828" s="7"/>
      <c r="E828" s="7"/>
      <c r="F828" s="7"/>
    </row>
    <row r="829" spans="1:6" ht="15.75" customHeight="1" x14ac:dyDescent="0.2">
      <c r="A829" s="7"/>
      <c r="B829" s="7"/>
      <c r="C829" s="7"/>
      <c r="D829" s="7"/>
      <c r="E829" s="7"/>
      <c r="F829" s="7"/>
    </row>
    <row r="830" spans="1:6" ht="15.75" customHeight="1" x14ac:dyDescent="0.2">
      <c r="A830" s="7"/>
      <c r="B830" s="7"/>
      <c r="C830" s="7"/>
      <c r="D830" s="7"/>
      <c r="E830" s="7"/>
      <c r="F830" s="7"/>
    </row>
    <row r="831" spans="1:6" ht="15.75" customHeight="1" x14ac:dyDescent="0.2">
      <c r="A831" s="7"/>
      <c r="B831" s="7"/>
      <c r="C831" s="7"/>
      <c r="D831" s="7"/>
      <c r="E831" s="7"/>
      <c r="F831" s="7"/>
    </row>
    <row r="832" spans="1:6" ht="15.75" customHeight="1" x14ac:dyDescent="0.2">
      <c r="A832" s="7"/>
      <c r="B832" s="7"/>
      <c r="C832" s="7"/>
      <c r="D832" s="7"/>
      <c r="E832" s="7"/>
      <c r="F832" s="7"/>
    </row>
    <row r="833" spans="1:6" ht="15.75" customHeight="1" x14ac:dyDescent="0.2">
      <c r="A833" s="7"/>
      <c r="B833" s="7"/>
      <c r="C833" s="7"/>
      <c r="D833" s="7"/>
      <c r="E833" s="7"/>
      <c r="F833" s="7"/>
    </row>
    <row r="834" spans="1:6" ht="15.75" customHeight="1" x14ac:dyDescent="0.2">
      <c r="A834" s="7"/>
      <c r="B834" s="7"/>
      <c r="C834" s="7"/>
      <c r="D834" s="7"/>
      <c r="E834" s="7"/>
      <c r="F834" s="7"/>
    </row>
    <row r="835" spans="1:6" ht="15.75" customHeight="1" x14ac:dyDescent="0.2">
      <c r="A835" s="7"/>
      <c r="B835" s="7"/>
      <c r="C835" s="7"/>
      <c r="D835" s="7"/>
      <c r="E835" s="7"/>
      <c r="F835" s="7"/>
    </row>
    <row r="836" spans="1:6" ht="15.75" customHeight="1" x14ac:dyDescent="0.2">
      <c r="A836" s="7"/>
      <c r="B836" s="7"/>
      <c r="C836" s="7"/>
      <c r="D836" s="7"/>
      <c r="E836" s="7"/>
      <c r="F836" s="7"/>
    </row>
    <row r="837" spans="1:6" ht="15.75" customHeight="1" x14ac:dyDescent="0.2">
      <c r="A837" s="7"/>
      <c r="B837" s="7"/>
      <c r="C837" s="7"/>
      <c r="D837" s="7"/>
      <c r="E837" s="7"/>
      <c r="F837" s="7"/>
    </row>
    <row r="838" spans="1:6" ht="15.75" customHeight="1" x14ac:dyDescent="0.2">
      <c r="A838" s="7"/>
      <c r="B838" s="7"/>
      <c r="C838" s="7"/>
      <c r="D838" s="7"/>
      <c r="E838" s="7"/>
      <c r="F838" s="7"/>
    </row>
    <row r="839" spans="1:6" ht="15.75" customHeight="1" x14ac:dyDescent="0.2">
      <c r="A839" s="7"/>
      <c r="B839" s="7"/>
      <c r="C839" s="7"/>
      <c r="D839" s="7"/>
      <c r="E839" s="7"/>
      <c r="F839" s="7"/>
    </row>
    <row r="840" spans="1:6" ht="15.75" customHeight="1" x14ac:dyDescent="0.2">
      <c r="A840" s="7"/>
      <c r="B840" s="7"/>
      <c r="C840" s="7"/>
      <c r="D840" s="7"/>
      <c r="E840" s="7"/>
      <c r="F840" s="7"/>
    </row>
    <row r="841" spans="1:6" ht="15.75" customHeight="1" x14ac:dyDescent="0.2">
      <c r="A841" s="7"/>
      <c r="B841" s="7"/>
      <c r="C841" s="7"/>
      <c r="D841" s="7"/>
      <c r="E841" s="7"/>
      <c r="F841" s="7"/>
    </row>
    <row r="842" spans="1:6" ht="15.75" customHeight="1" x14ac:dyDescent="0.2">
      <c r="A842" s="7"/>
      <c r="B842" s="7"/>
      <c r="C842" s="7"/>
      <c r="D842" s="7"/>
      <c r="E842" s="7"/>
      <c r="F842" s="7"/>
    </row>
    <row r="843" spans="1:6" ht="15.75" customHeight="1" x14ac:dyDescent="0.2">
      <c r="A843" s="7"/>
      <c r="B843" s="7"/>
      <c r="C843" s="7"/>
      <c r="D843" s="7"/>
      <c r="E843" s="7"/>
      <c r="F843" s="7"/>
    </row>
    <row r="844" spans="1:6" ht="15.75" customHeight="1" x14ac:dyDescent="0.2">
      <c r="A844" s="7"/>
      <c r="B844" s="7"/>
      <c r="C844" s="7"/>
      <c r="D844" s="7"/>
      <c r="E844" s="7"/>
      <c r="F844" s="7"/>
    </row>
    <row r="845" spans="1:6" ht="15.75" customHeight="1" x14ac:dyDescent="0.2">
      <c r="A845" s="7"/>
      <c r="B845" s="7"/>
      <c r="C845" s="7"/>
      <c r="D845" s="7"/>
      <c r="E845" s="7"/>
      <c r="F845" s="7"/>
    </row>
    <row r="846" spans="1:6" ht="15.75" customHeight="1" x14ac:dyDescent="0.2">
      <c r="A846" s="7"/>
      <c r="B846" s="7"/>
      <c r="C846" s="7"/>
      <c r="D846" s="7"/>
      <c r="E846" s="7"/>
      <c r="F846" s="7"/>
    </row>
    <row r="847" spans="1:6" ht="15.75" customHeight="1" x14ac:dyDescent="0.2">
      <c r="A847" s="7"/>
      <c r="B847" s="7"/>
      <c r="C847" s="7"/>
      <c r="D847" s="7"/>
      <c r="E847" s="7"/>
      <c r="F847" s="7"/>
    </row>
    <row r="848" spans="1:6" ht="15.75" customHeight="1" x14ac:dyDescent="0.2">
      <c r="A848" s="7"/>
      <c r="B848" s="7"/>
      <c r="C848" s="7"/>
      <c r="D848" s="7"/>
      <c r="E848" s="7"/>
      <c r="F848" s="7"/>
    </row>
    <row r="849" spans="1:6" ht="15.75" customHeight="1" x14ac:dyDescent="0.2">
      <c r="A849" s="7"/>
      <c r="B849" s="7"/>
      <c r="C849" s="7"/>
      <c r="D849" s="7"/>
      <c r="E849" s="7"/>
      <c r="F849" s="7"/>
    </row>
    <row r="850" spans="1:6" ht="15.75" customHeight="1" x14ac:dyDescent="0.2">
      <c r="A850" s="7"/>
      <c r="B850" s="7"/>
      <c r="C850" s="7"/>
      <c r="D850" s="7"/>
      <c r="E850" s="7"/>
      <c r="F850" s="7"/>
    </row>
    <row r="851" spans="1:6" ht="15.75" customHeight="1" x14ac:dyDescent="0.2">
      <c r="A851" s="7"/>
      <c r="B851" s="7"/>
      <c r="C851" s="7"/>
      <c r="D851" s="7"/>
      <c r="E851" s="7"/>
      <c r="F851" s="7"/>
    </row>
    <row r="852" spans="1:6" ht="15.75" customHeight="1" x14ac:dyDescent="0.2">
      <c r="A852" s="7"/>
      <c r="B852" s="7"/>
      <c r="C852" s="7"/>
      <c r="D852" s="7"/>
      <c r="E852" s="7"/>
      <c r="F852" s="7"/>
    </row>
    <row r="853" spans="1:6" ht="15.75" customHeight="1" x14ac:dyDescent="0.2">
      <c r="A853" s="7"/>
      <c r="B853" s="7"/>
      <c r="C853" s="7"/>
      <c r="D853" s="7"/>
      <c r="E853" s="7"/>
      <c r="F853" s="7"/>
    </row>
    <row r="854" spans="1:6" ht="15.75" customHeight="1" x14ac:dyDescent="0.2">
      <c r="A854" s="7"/>
      <c r="B854" s="7"/>
      <c r="C854" s="7"/>
      <c r="D854" s="7"/>
      <c r="E854" s="7"/>
      <c r="F854" s="7"/>
    </row>
    <row r="855" spans="1:6" ht="15.75" customHeight="1" x14ac:dyDescent="0.2">
      <c r="A855" s="7"/>
      <c r="B855" s="7"/>
      <c r="C855" s="7"/>
      <c r="D855" s="7"/>
      <c r="E855" s="7"/>
      <c r="F855" s="7"/>
    </row>
    <row r="856" spans="1:6" ht="15.75" customHeight="1" x14ac:dyDescent="0.2">
      <c r="A856" s="7"/>
      <c r="B856" s="7"/>
      <c r="C856" s="7"/>
      <c r="D856" s="7"/>
      <c r="E856" s="7"/>
      <c r="F856" s="7"/>
    </row>
    <row r="857" spans="1:6" ht="15.75" customHeight="1" x14ac:dyDescent="0.2">
      <c r="A857" s="7"/>
      <c r="B857" s="7"/>
      <c r="C857" s="7"/>
      <c r="D857" s="7"/>
      <c r="E857" s="7"/>
      <c r="F857" s="7"/>
    </row>
    <row r="858" spans="1:6" ht="15.75" customHeight="1" x14ac:dyDescent="0.2">
      <c r="A858" s="7"/>
      <c r="B858" s="7"/>
      <c r="C858" s="7"/>
      <c r="D858" s="7"/>
      <c r="E858" s="7"/>
      <c r="F858" s="7"/>
    </row>
    <row r="859" spans="1:6" ht="15.75" customHeight="1" x14ac:dyDescent="0.2">
      <c r="A859" s="7"/>
      <c r="B859" s="7"/>
      <c r="C859" s="7"/>
      <c r="D859" s="7"/>
      <c r="E859" s="7"/>
      <c r="F859" s="7"/>
    </row>
    <row r="860" spans="1:6" ht="15.75" customHeight="1" x14ac:dyDescent="0.2">
      <c r="A860" s="7"/>
      <c r="B860" s="7"/>
      <c r="C860" s="7"/>
      <c r="D860" s="7"/>
      <c r="E860" s="7"/>
      <c r="F860" s="7"/>
    </row>
    <row r="861" spans="1:6" ht="15.75" customHeight="1" x14ac:dyDescent="0.2">
      <c r="A861" s="7"/>
      <c r="B861" s="7"/>
      <c r="C861" s="7"/>
      <c r="D861" s="7"/>
      <c r="E861" s="7"/>
      <c r="F861" s="7"/>
    </row>
    <row r="862" spans="1:6" ht="15.75" customHeight="1" x14ac:dyDescent="0.2">
      <c r="A862" s="7"/>
      <c r="B862" s="7"/>
      <c r="C862" s="7"/>
      <c r="D862" s="7"/>
      <c r="E862" s="7"/>
      <c r="F862" s="7"/>
    </row>
    <row r="863" spans="1:6" ht="15.75" customHeight="1" x14ac:dyDescent="0.2">
      <c r="A863" s="7"/>
      <c r="B863" s="7"/>
      <c r="C863" s="7"/>
      <c r="D863" s="7"/>
      <c r="E863" s="7"/>
      <c r="F863" s="7"/>
    </row>
    <row r="864" spans="1:6" ht="15.75" customHeight="1" x14ac:dyDescent="0.2">
      <c r="A864" s="7"/>
      <c r="B864" s="7"/>
      <c r="C864" s="7"/>
      <c r="D864" s="7"/>
      <c r="E864" s="7"/>
      <c r="F864" s="7"/>
    </row>
    <row r="865" spans="1:6" ht="15.75" customHeight="1" x14ac:dyDescent="0.2">
      <c r="A865" s="7"/>
      <c r="B865" s="7"/>
      <c r="C865" s="7"/>
      <c r="D865" s="7"/>
      <c r="E865" s="7"/>
      <c r="F865" s="7"/>
    </row>
    <row r="866" spans="1:6" ht="15.75" customHeight="1" x14ac:dyDescent="0.2">
      <c r="A866" s="7"/>
      <c r="B866" s="7"/>
      <c r="C866" s="7"/>
      <c r="D866" s="7"/>
      <c r="E866" s="7"/>
      <c r="F866" s="7"/>
    </row>
    <row r="867" spans="1:6" ht="15.75" customHeight="1" x14ac:dyDescent="0.2">
      <c r="A867" s="7"/>
      <c r="B867" s="7"/>
      <c r="C867" s="7"/>
      <c r="D867" s="7"/>
      <c r="E867" s="7"/>
      <c r="F867" s="7"/>
    </row>
    <row r="868" spans="1:6" ht="15.75" customHeight="1" x14ac:dyDescent="0.2">
      <c r="A868" s="7"/>
      <c r="B868" s="7"/>
      <c r="C868" s="7"/>
      <c r="D868" s="7"/>
      <c r="E868" s="7"/>
      <c r="F868" s="7"/>
    </row>
    <row r="869" spans="1:6" ht="15.75" customHeight="1" x14ac:dyDescent="0.2">
      <c r="A869" s="7"/>
      <c r="B869" s="7"/>
      <c r="C869" s="7"/>
      <c r="D869" s="7"/>
      <c r="E869" s="7"/>
      <c r="F869" s="7"/>
    </row>
    <row r="870" spans="1:6" ht="15.75" customHeight="1" x14ac:dyDescent="0.2">
      <c r="A870" s="7"/>
      <c r="B870" s="7"/>
      <c r="C870" s="7"/>
      <c r="D870" s="7"/>
      <c r="E870" s="7"/>
      <c r="F870" s="7"/>
    </row>
    <row r="871" spans="1:6" ht="15.75" customHeight="1" x14ac:dyDescent="0.2">
      <c r="A871" s="7"/>
      <c r="B871" s="7"/>
      <c r="C871" s="7"/>
      <c r="D871" s="7"/>
      <c r="E871" s="7"/>
      <c r="F871" s="7"/>
    </row>
    <row r="872" spans="1:6" ht="15.75" customHeight="1" x14ac:dyDescent="0.2">
      <c r="A872" s="7"/>
      <c r="B872" s="7"/>
      <c r="C872" s="7"/>
      <c r="D872" s="7"/>
      <c r="E872" s="7"/>
      <c r="F872" s="7"/>
    </row>
    <row r="873" spans="1:6" ht="15.75" customHeight="1" x14ac:dyDescent="0.2">
      <c r="A873" s="7"/>
      <c r="B873" s="7"/>
      <c r="C873" s="7"/>
      <c r="D873" s="7"/>
      <c r="E873" s="7"/>
      <c r="F873" s="7"/>
    </row>
    <row r="874" spans="1:6" ht="15.75" customHeight="1" x14ac:dyDescent="0.2">
      <c r="A874" s="7"/>
      <c r="B874" s="7"/>
      <c r="C874" s="7"/>
      <c r="D874" s="7"/>
      <c r="E874" s="7"/>
      <c r="F874" s="7"/>
    </row>
    <row r="875" spans="1:6" ht="15.75" customHeight="1" x14ac:dyDescent="0.2">
      <c r="A875" s="7"/>
      <c r="B875" s="7"/>
      <c r="C875" s="7"/>
      <c r="D875" s="7"/>
      <c r="E875" s="7"/>
      <c r="F875" s="7"/>
    </row>
    <row r="876" spans="1:6" ht="15.75" customHeight="1" x14ac:dyDescent="0.2">
      <c r="A876" s="7"/>
      <c r="B876" s="7"/>
      <c r="C876" s="7"/>
      <c r="D876" s="7"/>
      <c r="E876" s="7"/>
      <c r="F876" s="7"/>
    </row>
    <row r="877" spans="1:6" ht="15.75" customHeight="1" x14ac:dyDescent="0.2">
      <c r="A877" s="7"/>
      <c r="B877" s="7"/>
      <c r="C877" s="7"/>
      <c r="D877" s="7"/>
      <c r="E877" s="7"/>
      <c r="F877" s="7"/>
    </row>
    <row r="878" spans="1:6" ht="15.75" customHeight="1" x14ac:dyDescent="0.2">
      <c r="A878" s="7"/>
      <c r="B878" s="7"/>
      <c r="C878" s="7"/>
      <c r="D878" s="7"/>
      <c r="E878" s="7"/>
      <c r="F878" s="7"/>
    </row>
    <row r="879" spans="1:6" ht="15.75" customHeight="1" x14ac:dyDescent="0.2">
      <c r="A879" s="7"/>
      <c r="B879" s="7"/>
      <c r="C879" s="7"/>
      <c r="D879" s="7"/>
      <c r="E879" s="7"/>
      <c r="F879" s="7"/>
    </row>
    <row r="880" spans="1:6" ht="15.75" customHeight="1" x14ac:dyDescent="0.2">
      <c r="A880" s="7"/>
      <c r="B880" s="7"/>
      <c r="C880" s="7"/>
      <c r="D880" s="7"/>
      <c r="E880" s="7"/>
      <c r="F880" s="7"/>
    </row>
    <row r="881" spans="1:6" ht="15.75" customHeight="1" x14ac:dyDescent="0.2">
      <c r="A881" s="7"/>
      <c r="B881" s="7"/>
      <c r="C881" s="7"/>
      <c r="D881" s="7"/>
      <c r="E881" s="7"/>
      <c r="F881" s="7"/>
    </row>
    <row r="882" spans="1:6" ht="15.75" customHeight="1" x14ac:dyDescent="0.2">
      <c r="A882" s="7"/>
      <c r="B882" s="7"/>
      <c r="C882" s="7"/>
      <c r="D882" s="7"/>
      <c r="E882" s="7"/>
      <c r="F882" s="7"/>
    </row>
    <row r="883" spans="1:6" ht="15.75" customHeight="1" x14ac:dyDescent="0.2">
      <c r="A883" s="7"/>
      <c r="B883" s="7"/>
      <c r="C883" s="7"/>
      <c r="D883" s="7"/>
      <c r="E883" s="7"/>
      <c r="F883" s="7"/>
    </row>
    <row r="884" spans="1:6" ht="15.75" customHeight="1" x14ac:dyDescent="0.2">
      <c r="A884" s="7"/>
      <c r="B884" s="7"/>
      <c r="C884" s="7"/>
      <c r="D884" s="7"/>
      <c r="E884" s="7"/>
      <c r="F884" s="7"/>
    </row>
    <row r="885" spans="1:6" ht="15.75" customHeight="1" x14ac:dyDescent="0.2">
      <c r="A885" s="7"/>
      <c r="B885" s="7"/>
      <c r="C885" s="7"/>
      <c r="D885" s="7"/>
      <c r="E885" s="7"/>
      <c r="F885" s="7"/>
    </row>
    <row r="886" spans="1:6" ht="15.75" customHeight="1" x14ac:dyDescent="0.2">
      <c r="A886" s="7"/>
      <c r="B886" s="7"/>
      <c r="C886" s="7"/>
      <c r="D886" s="7"/>
      <c r="E886" s="7"/>
      <c r="F886" s="7"/>
    </row>
    <row r="887" spans="1:6" ht="15.75" customHeight="1" x14ac:dyDescent="0.2">
      <c r="A887" s="7"/>
      <c r="B887" s="7"/>
      <c r="C887" s="7"/>
      <c r="D887" s="7"/>
      <c r="E887" s="7"/>
      <c r="F887" s="7"/>
    </row>
    <row r="888" spans="1:6" ht="15.75" customHeight="1" x14ac:dyDescent="0.2">
      <c r="A888" s="7"/>
      <c r="B888" s="7"/>
      <c r="C888" s="7"/>
      <c r="D888" s="7"/>
      <c r="E888" s="7"/>
      <c r="F888" s="7"/>
    </row>
    <row r="889" spans="1:6" ht="15.75" customHeight="1" x14ac:dyDescent="0.2">
      <c r="A889" s="7"/>
      <c r="B889" s="7"/>
      <c r="C889" s="7"/>
      <c r="D889" s="7"/>
      <c r="E889" s="7"/>
      <c r="F889" s="7"/>
    </row>
    <row r="890" spans="1:6" ht="15.75" customHeight="1" x14ac:dyDescent="0.2">
      <c r="A890" s="7"/>
      <c r="B890" s="7"/>
      <c r="C890" s="7"/>
      <c r="D890" s="7"/>
      <c r="E890" s="7"/>
      <c r="F890" s="7"/>
    </row>
    <row r="891" spans="1:6" ht="15.75" customHeight="1" x14ac:dyDescent="0.2">
      <c r="A891" s="7"/>
      <c r="B891" s="7"/>
      <c r="C891" s="7"/>
      <c r="D891" s="7"/>
      <c r="E891" s="7"/>
      <c r="F891" s="7"/>
    </row>
    <row r="892" spans="1:6" ht="15.75" customHeight="1" x14ac:dyDescent="0.2">
      <c r="A892" s="7"/>
      <c r="B892" s="7"/>
      <c r="C892" s="7"/>
      <c r="D892" s="7"/>
      <c r="E892" s="7"/>
      <c r="F892" s="7"/>
    </row>
    <row r="893" spans="1:6" ht="15.75" customHeight="1" x14ac:dyDescent="0.2">
      <c r="A893" s="7"/>
      <c r="B893" s="7"/>
      <c r="C893" s="7"/>
      <c r="D893" s="7"/>
      <c r="E893" s="7"/>
      <c r="F893" s="7"/>
    </row>
    <row r="894" spans="1:6" ht="15.75" customHeight="1" x14ac:dyDescent="0.2">
      <c r="A894" s="7"/>
      <c r="B894" s="7"/>
      <c r="C894" s="7"/>
      <c r="D894" s="7"/>
      <c r="E894" s="7"/>
      <c r="F894" s="7"/>
    </row>
    <row r="895" spans="1:6" ht="15.75" customHeight="1" x14ac:dyDescent="0.2">
      <c r="A895" s="7"/>
      <c r="B895" s="7"/>
      <c r="C895" s="7"/>
      <c r="D895" s="7"/>
      <c r="E895" s="7"/>
      <c r="F895" s="7"/>
    </row>
    <row r="896" spans="1:6" ht="15.75" customHeight="1" x14ac:dyDescent="0.2">
      <c r="A896" s="7"/>
      <c r="B896" s="7"/>
      <c r="C896" s="7"/>
      <c r="D896" s="7"/>
      <c r="E896" s="7"/>
      <c r="F896" s="7"/>
    </row>
    <row r="897" spans="1:6" ht="15.75" customHeight="1" x14ac:dyDescent="0.2">
      <c r="A897" s="7"/>
      <c r="B897" s="7"/>
      <c r="C897" s="7"/>
      <c r="D897" s="7"/>
      <c r="E897" s="7"/>
      <c r="F897" s="7"/>
    </row>
    <row r="898" spans="1:6" ht="15.75" customHeight="1" x14ac:dyDescent="0.2">
      <c r="A898" s="7"/>
      <c r="B898" s="7"/>
      <c r="C898" s="7"/>
      <c r="D898" s="7"/>
      <c r="E898" s="7"/>
      <c r="F898" s="7"/>
    </row>
    <row r="899" spans="1:6" ht="15.75" customHeight="1" x14ac:dyDescent="0.2">
      <c r="A899" s="7"/>
      <c r="B899" s="7"/>
      <c r="C899" s="7"/>
      <c r="D899" s="7"/>
      <c r="E899" s="7"/>
      <c r="F899" s="7"/>
    </row>
    <row r="900" spans="1:6" ht="15.75" customHeight="1" x14ac:dyDescent="0.2">
      <c r="A900" s="7"/>
      <c r="B900" s="7"/>
      <c r="C900" s="7"/>
      <c r="D900" s="7"/>
      <c r="E900" s="7"/>
      <c r="F900" s="7"/>
    </row>
    <row r="901" spans="1:6" ht="15.75" customHeight="1" x14ac:dyDescent="0.2">
      <c r="A901" s="7"/>
      <c r="B901" s="7"/>
      <c r="C901" s="7"/>
      <c r="D901" s="7"/>
      <c r="E901" s="7"/>
      <c r="F901" s="7"/>
    </row>
    <row r="902" spans="1:6" ht="15.75" customHeight="1" x14ac:dyDescent="0.2">
      <c r="A902" s="7"/>
      <c r="B902" s="7"/>
      <c r="C902" s="7"/>
      <c r="D902" s="7"/>
      <c r="E902" s="7"/>
      <c r="F902" s="7"/>
    </row>
    <row r="903" spans="1:6" ht="15.75" customHeight="1" x14ac:dyDescent="0.2">
      <c r="A903" s="7"/>
      <c r="B903" s="7"/>
      <c r="C903" s="7"/>
      <c r="D903" s="7"/>
      <c r="E903" s="7"/>
      <c r="F903" s="7"/>
    </row>
    <row r="904" spans="1:6" ht="15.75" customHeight="1" x14ac:dyDescent="0.2">
      <c r="A904" s="7"/>
      <c r="B904" s="7"/>
      <c r="C904" s="7"/>
      <c r="D904" s="7"/>
      <c r="E904" s="7"/>
      <c r="F904" s="7"/>
    </row>
    <row r="905" spans="1:6" ht="15.75" customHeight="1" x14ac:dyDescent="0.2">
      <c r="A905" s="7"/>
      <c r="B905" s="7"/>
      <c r="C905" s="7"/>
      <c r="D905" s="7"/>
      <c r="E905" s="7"/>
      <c r="F905" s="7"/>
    </row>
    <row r="906" spans="1:6" ht="15.75" customHeight="1" x14ac:dyDescent="0.2">
      <c r="A906" s="7"/>
      <c r="B906" s="7"/>
      <c r="C906" s="7"/>
      <c r="D906" s="7"/>
      <c r="E906" s="7"/>
      <c r="F906" s="7"/>
    </row>
    <row r="907" spans="1:6" ht="15.75" customHeight="1" x14ac:dyDescent="0.2">
      <c r="A907" s="7"/>
      <c r="B907" s="7"/>
      <c r="C907" s="7"/>
      <c r="D907" s="7"/>
      <c r="E907" s="7"/>
      <c r="F907" s="7"/>
    </row>
    <row r="908" spans="1:6" ht="15.75" customHeight="1" x14ac:dyDescent="0.2">
      <c r="A908" s="7"/>
      <c r="B908" s="7"/>
      <c r="C908" s="7"/>
      <c r="D908" s="7"/>
      <c r="E908" s="7"/>
      <c r="F908" s="7"/>
    </row>
    <row r="909" spans="1:6" ht="15.75" customHeight="1" x14ac:dyDescent="0.2">
      <c r="A909" s="7"/>
      <c r="B909" s="7"/>
      <c r="C909" s="7"/>
      <c r="D909" s="7"/>
      <c r="E909" s="7"/>
      <c r="F909" s="7"/>
    </row>
    <row r="910" spans="1:6" ht="15.75" customHeight="1" x14ac:dyDescent="0.2">
      <c r="A910" s="7"/>
      <c r="B910" s="7"/>
      <c r="C910" s="7"/>
      <c r="D910" s="7"/>
      <c r="E910" s="7"/>
      <c r="F910" s="7"/>
    </row>
    <row r="911" spans="1:6" ht="15.75" customHeight="1" x14ac:dyDescent="0.2">
      <c r="A911" s="7"/>
      <c r="B911" s="7"/>
      <c r="C911" s="7"/>
      <c r="D911" s="7"/>
      <c r="E911" s="7"/>
      <c r="F911" s="7"/>
    </row>
    <row r="912" spans="1:6" ht="15.75" customHeight="1" x14ac:dyDescent="0.2">
      <c r="A912" s="7"/>
      <c r="B912" s="7"/>
      <c r="C912" s="7"/>
      <c r="D912" s="7"/>
      <c r="E912" s="7"/>
      <c r="F912" s="7"/>
    </row>
    <row r="913" spans="1:6" ht="15.75" customHeight="1" x14ac:dyDescent="0.2">
      <c r="A913" s="7"/>
      <c r="B913" s="7"/>
      <c r="C913" s="7"/>
      <c r="D913" s="7"/>
      <c r="E913" s="7"/>
      <c r="F913" s="7"/>
    </row>
    <row r="914" spans="1:6" ht="15.75" customHeight="1" x14ac:dyDescent="0.2">
      <c r="A914" s="7"/>
      <c r="B914" s="7"/>
      <c r="C914" s="7"/>
      <c r="D914" s="7"/>
      <c r="E914" s="7"/>
      <c r="F914" s="7"/>
    </row>
    <row r="915" spans="1:6" ht="15.75" customHeight="1" x14ac:dyDescent="0.2">
      <c r="A915" s="7"/>
      <c r="B915" s="7"/>
      <c r="C915" s="7"/>
      <c r="D915" s="7"/>
      <c r="E915" s="7"/>
      <c r="F915" s="7"/>
    </row>
    <row r="916" spans="1:6" ht="15.75" customHeight="1" x14ac:dyDescent="0.2">
      <c r="A916" s="7"/>
      <c r="B916" s="7"/>
      <c r="C916" s="7"/>
      <c r="D916" s="7"/>
      <c r="E916" s="7"/>
      <c r="F916" s="7"/>
    </row>
    <row r="917" spans="1:6" ht="15.75" customHeight="1" x14ac:dyDescent="0.2">
      <c r="A917" s="7"/>
      <c r="B917" s="7"/>
      <c r="C917" s="7"/>
      <c r="D917" s="7"/>
      <c r="E917" s="7"/>
      <c r="F917" s="7"/>
    </row>
    <row r="918" spans="1:6" ht="15.75" customHeight="1" x14ac:dyDescent="0.2">
      <c r="A918" s="7"/>
      <c r="B918" s="7"/>
      <c r="C918" s="7"/>
      <c r="D918" s="7"/>
      <c r="E918" s="7"/>
      <c r="F918" s="7"/>
    </row>
    <row r="919" spans="1:6" ht="15.75" customHeight="1" x14ac:dyDescent="0.2">
      <c r="A919" s="7"/>
      <c r="B919" s="7"/>
      <c r="C919" s="7"/>
      <c r="D919" s="7"/>
      <c r="E919" s="7"/>
      <c r="F919" s="7"/>
    </row>
    <row r="920" spans="1:6" ht="15.75" customHeight="1" x14ac:dyDescent="0.2">
      <c r="A920" s="7"/>
      <c r="B920" s="7"/>
      <c r="C920" s="7"/>
      <c r="D920" s="7"/>
      <c r="E920" s="7"/>
      <c r="F920" s="7"/>
    </row>
    <row r="921" spans="1:6" ht="15.75" customHeight="1" x14ac:dyDescent="0.2">
      <c r="A921" s="7"/>
      <c r="B921" s="7"/>
      <c r="C921" s="7"/>
      <c r="D921" s="7"/>
      <c r="E921" s="7"/>
      <c r="F921" s="7"/>
    </row>
    <row r="922" spans="1:6" ht="15.75" customHeight="1" x14ac:dyDescent="0.2">
      <c r="A922" s="7"/>
      <c r="B922" s="7"/>
      <c r="C922" s="7"/>
      <c r="D922" s="7"/>
      <c r="E922" s="7"/>
      <c r="F922" s="7"/>
    </row>
    <row r="923" spans="1:6" ht="15.75" customHeight="1" x14ac:dyDescent="0.2">
      <c r="A923" s="7"/>
      <c r="B923" s="7"/>
      <c r="C923" s="7"/>
      <c r="D923" s="7"/>
      <c r="E923" s="7"/>
      <c r="F923" s="7"/>
    </row>
    <row r="924" spans="1:6" ht="15.75" customHeight="1" x14ac:dyDescent="0.2">
      <c r="A924" s="7"/>
      <c r="B924" s="7"/>
      <c r="C924" s="7"/>
      <c r="D924" s="7"/>
      <c r="E924" s="7"/>
      <c r="F924" s="7"/>
    </row>
    <row r="925" spans="1:6" ht="15.75" customHeight="1" x14ac:dyDescent="0.2">
      <c r="A925" s="7"/>
      <c r="B925" s="7"/>
      <c r="C925" s="7"/>
      <c r="D925" s="7"/>
      <c r="E925" s="7"/>
      <c r="F925" s="7"/>
    </row>
    <row r="926" spans="1:6" ht="15.75" customHeight="1" x14ac:dyDescent="0.2">
      <c r="A926" s="7"/>
      <c r="B926" s="7"/>
      <c r="C926" s="7"/>
      <c r="D926" s="7"/>
      <c r="E926" s="7"/>
      <c r="F926" s="7"/>
    </row>
    <row r="927" spans="1:6" ht="15.75" customHeight="1" x14ac:dyDescent="0.2">
      <c r="A927" s="7"/>
      <c r="B927" s="7"/>
      <c r="C927" s="7"/>
      <c r="D927" s="7"/>
      <c r="E927" s="7"/>
      <c r="F927" s="7"/>
    </row>
    <row r="928" spans="1:6" ht="15.75" customHeight="1" x14ac:dyDescent="0.2">
      <c r="A928" s="7"/>
      <c r="B928" s="7"/>
      <c r="C928" s="7"/>
      <c r="D928" s="7"/>
      <c r="E928" s="7"/>
      <c r="F928" s="7"/>
    </row>
    <row r="929" spans="1:6" ht="15.75" customHeight="1" x14ac:dyDescent="0.2">
      <c r="A929" s="7"/>
      <c r="B929" s="7"/>
      <c r="C929" s="7"/>
      <c r="D929" s="7"/>
      <c r="E929" s="7"/>
      <c r="F929" s="7"/>
    </row>
    <row r="930" spans="1:6" ht="15.75" customHeight="1" x14ac:dyDescent="0.2">
      <c r="A930" s="7"/>
      <c r="B930" s="7"/>
      <c r="C930" s="7"/>
      <c r="D930" s="7"/>
      <c r="E930" s="7"/>
      <c r="F930" s="7"/>
    </row>
    <row r="931" spans="1:6" ht="15.75" customHeight="1" x14ac:dyDescent="0.2">
      <c r="A931" s="7"/>
      <c r="B931" s="7"/>
      <c r="C931" s="7"/>
      <c r="D931" s="7"/>
      <c r="E931" s="7"/>
      <c r="F931" s="7"/>
    </row>
    <row r="932" spans="1:6" ht="15.75" customHeight="1" x14ac:dyDescent="0.2">
      <c r="A932" s="7"/>
      <c r="B932" s="7"/>
      <c r="C932" s="7"/>
      <c r="D932" s="7"/>
      <c r="E932" s="7"/>
      <c r="F932" s="7"/>
    </row>
    <row r="933" spans="1:6" ht="15.75" customHeight="1" x14ac:dyDescent="0.2">
      <c r="A933" s="7"/>
      <c r="B933" s="7"/>
      <c r="C933" s="7"/>
      <c r="D933" s="7"/>
      <c r="E933" s="7"/>
      <c r="F933" s="7"/>
    </row>
    <row r="934" spans="1:6" ht="15.75" customHeight="1" x14ac:dyDescent="0.2">
      <c r="A934" s="7"/>
      <c r="B934" s="7"/>
      <c r="C934" s="7"/>
      <c r="D934" s="7"/>
      <c r="E934" s="7"/>
      <c r="F934" s="7"/>
    </row>
    <row r="935" spans="1:6" ht="15.75" customHeight="1" x14ac:dyDescent="0.2">
      <c r="A935" s="7"/>
      <c r="B935" s="7"/>
      <c r="C935" s="7"/>
      <c r="D935" s="7"/>
      <c r="E935" s="7"/>
      <c r="F935" s="7"/>
    </row>
    <row r="936" spans="1:6" ht="15.75" customHeight="1" x14ac:dyDescent="0.2">
      <c r="A936" s="7"/>
      <c r="B936" s="7"/>
      <c r="C936" s="7"/>
      <c r="D936" s="7"/>
      <c r="E936" s="7"/>
      <c r="F936" s="7"/>
    </row>
    <row r="937" spans="1:6" ht="15.75" customHeight="1" x14ac:dyDescent="0.2">
      <c r="A937" s="7"/>
      <c r="B937" s="7"/>
      <c r="C937" s="7"/>
      <c r="D937" s="7"/>
      <c r="E937" s="7"/>
      <c r="F937" s="7"/>
    </row>
    <row r="938" spans="1:6" ht="15.75" customHeight="1" x14ac:dyDescent="0.2">
      <c r="A938" s="7"/>
      <c r="B938" s="7"/>
      <c r="C938" s="7"/>
      <c r="D938" s="7"/>
      <c r="E938" s="7"/>
      <c r="F938" s="7"/>
    </row>
    <row r="939" spans="1:6" ht="15.75" customHeight="1" x14ac:dyDescent="0.2">
      <c r="A939" s="7"/>
      <c r="B939" s="7"/>
      <c r="C939" s="7"/>
      <c r="D939" s="7"/>
      <c r="E939" s="7"/>
      <c r="F939" s="7"/>
    </row>
    <row r="940" spans="1:6" ht="15.75" customHeight="1" x14ac:dyDescent="0.2">
      <c r="A940" s="7"/>
      <c r="B940" s="7"/>
      <c r="C940" s="7"/>
      <c r="D940" s="7"/>
      <c r="E940" s="7"/>
      <c r="F940" s="7"/>
    </row>
    <row r="941" spans="1:6" ht="15.75" customHeight="1" x14ac:dyDescent="0.2">
      <c r="A941" s="7"/>
      <c r="B941" s="7"/>
      <c r="C941" s="7"/>
      <c r="D941" s="7"/>
      <c r="E941" s="7"/>
      <c r="F941" s="7"/>
    </row>
    <row r="942" spans="1:6" ht="15.75" customHeight="1" x14ac:dyDescent="0.2">
      <c r="A942" s="7"/>
      <c r="B942" s="7"/>
      <c r="C942" s="7"/>
      <c r="D942" s="7"/>
      <c r="E942" s="7"/>
      <c r="F942" s="7"/>
    </row>
    <row r="943" spans="1:6" ht="15.75" customHeight="1" x14ac:dyDescent="0.2">
      <c r="A943" s="7"/>
      <c r="B943" s="7"/>
      <c r="C943" s="7"/>
      <c r="D943" s="7"/>
      <c r="E943" s="7"/>
      <c r="F943" s="7"/>
    </row>
    <row r="944" spans="1:6" ht="15.75" customHeight="1" x14ac:dyDescent="0.2">
      <c r="A944" s="7"/>
      <c r="B944" s="7"/>
      <c r="C944" s="7"/>
      <c r="D944" s="7"/>
      <c r="E944" s="7"/>
      <c r="F944" s="7"/>
    </row>
    <row r="945" spans="1:6" ht="15.75" customHeight="1" x14ac:dyDescent="0.2">
      <c r="A945" s="7"/>
      <c r="B945" s="7"/>
      <c r="C945" s="7"/>
      <c r="D945" s="7"/>
      <c r="E945" s="7"/>
      <c r="F945" s="7"/>
    </row>
    <row r="946" spans="1:6" ht="15.75" customHeight="1" x14ac:dyDescent="0.2">
      <c r="A946" s="7"/>
      <c r="B946" s="7"/>
      <c r="C946" s="7"/>
      <c r="D946" s="7"/>
      <c r="E946" s="7"/>
      <c r="F946" s="7"/>
    </row>
    <row r="947" spans="1:6" ht="15.75" customHeight="1" x14ac:dyDescent="0.2">
      <c r="A947" s="7"/>
      <c r="B947" s="7"/>
      <c r="C947" s="7"/>
      <c r="D947" s="7"/>
      <c r="E947" s="7"/>
      <c r="F947" s="7"/>
    </row>
    <row r="948" spans="1:6" ht="15.75" customHeight="1" x14ac:dyDescent="0.2">
      <c r="A948" s="7"/>
      <c r="B948" s="7"/>
      <c r="C948" s="7"/>
      <c r="D948" s="7"/>
      <c r="E948" s="7"/>
      <c r="F948" s="7"/>
    </row>
    <row r="949" spans="1:6" ht="15.75" customHeight="1" x14ac:dyDescent="0.2">
      <c r="A949" s="7"/>
      <c r="B949" s="7"/>
      <c r="C949" s="7"/>
      <c r="D949" s="7"/>
      <c r="E949" s="7"/>
      <c r="F949" s="7"/>
    </row>
    <row r="950" spans="1:6" ht="15.75" customHeight="1" x14ac:dyDescent="0.2">
      <c r="A950" s="7"/>
      <c r="B950" s="7"/>
      <c r="C950" s="7"/>
      <c r="D950" s="7"/>
      <c r="E950" s="7"/>
      <c r="F950" s="7"/>
    </row>
    <row r="951" spans="1:6" ht="15.75" customHeight="1" x14ac:dyDescent="0.2">
      <c r="A951" s="7"/>
      <c r="B951" s="7"/>
      <c r="C951" s="7"/>
      <c r="D951" s="7"/>
      <c r="E951" s="7"/>
      <c r="F951" s="7"/>
    </row>
    <row r="952" spans="1:6" ht="15.75" customHeight="1" x14ac:dyDescent="0.2">
      <c r="A952" s="7"/>
      <c r="B952" s="7"/>
      <c r="C952" s="7"/>
      <c r="D952" s="7"/>
      <c r="E952" s="7"/>
      <c r="F952" s="7"/>
    </row>
    <row r="953" spans="1:6" ht="15.75" customHeight="1" x14ac:dyDescent="0.2">
      <c r="A953" s="7"/>
      <c r="B953" s="7"/>
      <c r="C953" s="7"/>
      <c r="D953" s="7"/>
      <c r="E953" s="7"/>
      <c r="F953" s="7"/>
    </row>
    <row r="954" spans="1:6" ht="15.75" customHeight="1" x14ac:dyDescent="0.2">
      <c r="A954" s="7"/>
      <c r="B954" s="7"/>
      <c r="C954" s="7"/>
      <c r="D954" s="7"/>
      <c r="E954" s="7"/>
      <c r="F954" s="7"/>
    </row>
    <row r="955" spans="1:6" ht="15.75" customHeight="1" x14ac:dyDescent="0.2">
      <c r="A955" s="7"/>
      <c r="B955" s="7"/>
      <c r="C955" s="7"/>
      <c r="D955" s="7"/>
      <c r="E955" s="7"/>
      <c r="F955" s="7"/>
    </row>
    <row r="956" spans="1:6" ht="15.75" customHeight="1" x14ac:dyDescent="0.2">
      <c r="A956" s="7"/>
      <c r="B956" s="7"/>
      <c r="C956" s="7"/>
      <c r="D956" s="7"/>
      <c r="E956" s="7"/>
      <c r="F956" s="7"/>
    </row>
    <row r="957" spans="1:6" ht="15.75" customHeight="1" x14ac:dyDescent="0.2">
      <c r="A957" s="7"/>
      <c r="B957" s="7"/>
      <c r="C957" s="7"/>
      <c r="D957" s="7"/>
      <c r="E957" s="7"/>
      <c r="F957" s="7"/>
    </row>
    <row r="958" spans="1:6" ht="15.75" customHeight="1" x14ac:dyDescent="0.2">
      <c r="A958" s="7"/>
      <c r="B958" s="7"/>
      <c r="C958" s="7"/>
      <c r="D958" s="7"/>
      <c r="E958" s="7"/>
      <c r="F958" s="7"/>
    </row>
    <row r="959" spans="1:6" ht="15.75" customHeight="1" x14ac:dyDescent="0.2">
      <c r="A959" s="7"/>
      <c r="B959" s="7"/>
      <c r="C959" s="7"/>
      <c r="D959" s="7"/>
      <c r="E959" s="7"/>
      <c r="F959" s="7"/>
    </row>
    <row r="960" spans="1:6" ht="15.75" customHeight="1" x14ac:dyDescent="0.2">
      <c r="A960" s="7"/>
      <c r="B960" s="7"/>
      <c r="C960" s="7"/>
      <c r="D960" s="7"/>
      <c r="E960" s="7"/>
      <c r="F960" s="7"/>
    </row>
    <row r="961" spans="1:6" ht="15.75" customHeight="1" x14ac:dyDescent="0.2">
      <c r="A961" s="7"/>
      <c r="B961" s="7"/>
      <c r="C961" s="7"/>
      <c r="D961" s="7"/>
      <c r="E961" s="7"/>
      <c r="F961" s="7"/>
    </row>
    <row r="962" spans="1:6" ht="15.75" customHeight="1" x14ac:dyDescent="0.2">
      <c r="A962" s="7"/>
      <c r="B962" s="7"/>
      <c r="C962" s="7"/>
      <c r="D962" s="7"/>
      <c r="E962" s="7"/>
      <c r="F962" s="7"/>
    </row>
    <row r="963" spans="1:6" ht="15.75" customHeight="1" x14ac:dyDescent="0.2">
      <c r="A963" s="7"/>
      <c r="B963" s="7"/>
      <c r="C963" s="7"/>
      <c r="D963" s="7"/>
      <c r="E963" s="7"/>
      <c r="F963" s="7"/>
    </row>
    <row r="964" spans="1:6" ht="15.75" customHeight="1" x14ac:dyDescent="0.2">
      <c r="A964" s="7"/>
      <c r="B964" s="7"/>
      <c r="C964" s="7"/>
      <c r="D964" s="7"/>
      <c r="E964" s="7"/>
      <c r="F964" s="7"/>
    </row>
    <row r="965" spans="1:6" ht="15.75" customHeight="1" x14ac:dyDescent="0.2">
      <c r="A965" s="7"/>
      <c r="B965" s="7"/>
      <c r="C965" s="7"/>
      <c r="D965" s="7"/>
      <c r="E965" s="7"/>
      <c r="F965" s="7"/>
    </row>
    <row r="966" spans="1:6" ht="15.75" customHeight="1" x14ac:dyDescent="0.2">
      <c r="A966" s="7"/>
      <c r="B966" s="7"/>
      <c r="C966" s="7"/>
      <c r="D966" s="7"/>
      <c r="E966" s="7"/>
      <c r="F966" s="7"/>
    </row>
    <row r="967" spans="1:6" ht="15.75" customHeight="1" x14ac:dyDescent="0.2">
      <c r="A967" s="7"/>
      <c r="B967" s="7"/>
      <c r="C967" s="7"/>
      <c r="D967" s="7"/>
      <c r="E967" s="7"/>
      <c r="F967" s="7"/>
    </row>
    <row r="968" spans="1:6" ht="15.75" customHeight="1" x14ac:dyDescent="0.2">
      <c r="A968" s="7"/>
      <c r="B968" s="7"/>
      <c r="C968" s="7"/>
      <c r="D968" s="7"/>
      <c r="E968" s="7"/>
      <c r="F968" s="7"/>
    </row>
    <row r="969" spans="1:6" ht="15.75" customHeight="1" x14ac:dyDescent="0.2">
      <c r="A969" s="7"/>
      <c r="B969" s="7"/>
      <c r="C969" s="7"/>
      <c r="D969" s="7"/>
      <c r="E969" s="7"/>
      <c r="F969" s="7"/>
    </row>
    <row r="970" spans="1:6" ht="15.75" customHeight="1" x14ac:dyDescent="0.2">
      <c r="A970" s="7"/>
      <c r="B970" s="7"/>
      <c r="C970" s="7"/>
      <c r="D970" s="7"/>
      <c r="E970" s="7"/>
      <c r="F970" s="7"/>
    </row>
    <row r="971" spans="1:6" ht="15.75" customHeight="1" x14ac:dyDescent="0.2">
      <c r="A971" s="7"/>
      <c r="B971" s="7"/>
      <c r="C971" s="7"/>
      <c r="D971" s="7"/>
      <c r="E971" s="7"/>
      <c r="F971" s="7"/>
    </row>
    <row r="972" spans="1:6" ht="15.75" customHeight="1" x14ac:dyDescent="0.2">
      <c r="A972" s="7"/>
      <c r="B972" s="7"/>
      <c r="C972" s="7"/>
      <c r="D972" s="7"/>
      <c r="E972" s="7"/>
      <c r="F972" s="7"/>
    </row>
    <row r="973" spans="1:6" ht="15.75" customHeight="1" x14ac:dyDescent="0.2">
      <c r="A973" s="7"/>
      <c r="B973" s="7"/>
      <c r="C973" s="7"/>
      <c r="D973" s="7"/>
      <c r="E973" s="7"/>
      <c r="F973" s="7"/>
    </row>
    <row r="974" spans="1:6" ht="15.75" customHeight="1" x14ac:dyDescent="0.2">
      <c r="A974" s="7"/>
      <c r="B974" s="7"/>
      <c r="C974" s="7"/>
      <c r="D974" s="7"/>
      <c r="E974" s="7"/>
      <c r="F974" s="7"/>
    </row>
    <row r="975" spans="1:6" ht="15.75" customHeight="1" x14ac:dyDescent="0.2">
      <c r="A975" s="7"/>
      <c r="B975" s="7"/>
      <c r="C975" s="7"/>
      <c r="D975" s="7"/>
      <c r="E975" s="7"/>
      <c r="F975" s="7"/>
    </row>
    <row r="976" spans="1:6" ht="15.75" customHeight="1" x14ac:dyDescent="0.2">
      <c r="A976" s="7"/>
      <c r="B976" s="7"/>
      <c r="C976" s="7"/>
      <c r="D976" s="7"/>
      <c r="E976" s="7"/>
      <c r="F976" s="7"/>
    </row>
    <row r="977" spans="1:6" ht="15.75" customHeight="1" x14ac:dyDescent="0.2">
      <c r="A977" s="7"/>
      <c r="B977" s="7"/>
      <c r="C977" s="7"/>
      <c r="D977" s="7"/>
      <c r="E977" s="7"/>
      <c r="F977" s="7"/>
    </row>
    <row r="978" spans="1:6" ht="15.75" customHeight="1" x14ac:dyDescent="0.2">
      <c r="A978" s="7"/>
      <c r="B978" s="7"/>
      <c r="C978" s="7"/>
      <c r="D978" s="7"/>
      <c r="E978" s="7"/>
      <c r="F978" s="7"/>
    </row>
    <row r="979" spans="1:6" ht="15.75" customHeight="1" x14ac:dyDescent="0.2">
      <c r="A979" s="7"/>
      <c r="B979" s="7"/>
      <c r="C979" s="7"/>
      <c r="D979" s="7"/>
      <c r="E979" s="7"/>
      <c r="F979" s="7"/>
    </row>
    <row r="980" spans="1:6" ht="15.75" customHeight="1" x14ac:dyDescent="0.2">
      <c r="A980" s="7"/>
      <c r="B980" s="7"/>
      <c r="C980" s="7"/>
      <c r="D980" s="7"/>
      <c r="E980" s="7"/>
      <c r="F980" s="7"/>
    </row>
    <row r="981" spans="1:6" ht="15.75" customHeight="1" x14ac:dyDescent="0.2">
      <c r="A981" s="7"/>
      <c r="B981" s="7"/>
      <c r="C981" s="7"/>
      <c r="D981" s="7"/>
      <c r="E981" s="7"/>
      <c r="F981" s="7"/>
    </row>
    <row r="982" spans="1:6" ht="15.75" customHeight="1" x14ac:dyDescent="0.2">
      <c r="A982" s="7"/>
      <c r="B982" s="7"/>
      <c r="C982" s="7"/>
      <c r="D982" s="7"/>
      <c r="E982" s="7"/>
      <c r="F982" s="7"/>
    </row>
    <row r="983" spans="1:6" ht="15.75" customHeight="1" x14ac:dyDescent="0.2">
      <c r="A983" s="7"/>
      <c r="B983" s="7"/>
      <c r="C983" s="7"/>
      <c r="D983" s="7"/>
      <c r="E983" s="7"/>
      <c r="F983" s="7"/>
    </row>
    <row r="984" spans="1:6" ht="15.75" customHeight="1" x14ac:dyDescent="0.2">
      <c r="A984" s="7"/>
      <c r="B984" s="7"/>
      <c r="C984" s="7"/>
      <c r="D984" s="7"/>
      <c r="E984" s="7"/>
      <c r="F984" s="7"/>
    </row>
    <row r="985" spans="1:6" ht="15.75" customHeight="1" x14ac:dyDescent="0.2">
      <c r="A985" s="7"/>
      <c r="B985" s="7"/>
      <c r="C985" s="7"/>
      <c r="D985" s="7"/>
      <c r="E985" s="7"/>
      <c r="F985" s="7"/>
    </row>
    <row r="986" spans="1:6" ht="15.75" customHeight="1" x14ac:dyDescent="0.2">
      <c r="A986" s="7"/>
      <c r="B986" s="7"/>
      <c r="C986" s="7"/>
      <c r="D986" s="7"/>
      <c r="E986" s="7"/>
      <c r="F986" s="7"/>
    </row>
    <row r="987" spans="1:6" ht="15.75" customHeight="1" x14ac:dyDescent="0.2">
      <c r="A987" s="7"/>
      <c r="B987" s="7"/>
      <c r="C987" s="7"/>
      <c r="D987" s="7"/>
      <c r="E987" s="7"/>
      <c r="F987" s="7"/>
    </row>
    <row r="988" spans="1:6" ht="15.75" customHeight="1" x14ac:dyDescent="0.2">
      <c r="A988" s="7"/>
      <c r="B988" s="7"/>
      <c r="C988" s="7"/>
      <c r="D988" s="7"/>
      <c r="E988" s="7"/>
      <c r="F988" s="7"/>
    </row>
    <row r="989" spans="1:6" ht="15.75" customHeight="1" x14ac:dyDescent="0.2">
      <c r="A989" s="7"/>
      <c r="B989" s="7"/>
      <c r="C989" s="7"/>
      <c r="D989" s="7"/>
      <c r="E989" s="7"/>
      <c r="F989" s="7"/>
    </row>
    <row r="990" spans="1:6" ht="15.75" customHeight="1" x14ac:dyDescent="0.2">
      <c r="A990" s="7"/>
      <c r="B990" s="7"/>
      <c r="C990" s="7"/>
      <c r="D990" s="7"/>
      <c r="E990" s="7"/>
      <c r="F990" s="7"/>
    </row>
    <row r="991" spans="1:6" ht="15.75" customHeight="1" x14ac:dyDescent="0.2">
      <c r="A991" s="7"/>
      <c r="B991" s="7"/>
      <c r="C991" s="7"/>
      <c r="D991" s="7"/>
      <c r="E991" s="7"/>
      <c r="F991" s="7"/>
    </row>
    <row r="992" spans="1:6" ht="15.75" customHeight="1" x14ac:dyDescent="0.2">
      <c r="A992" s="7"/>
      <c r="B992" s="7"/>
      <c r="C992" s="7"/>
      <c r="D992" s="7"/>
      <c r="E992" s="7"/>
      <c r="F992" s="7"/>
    </row>
    <row r="993" spans="1:6" ht="15.75" customHeight="1" x14ac:dyDescent="0.2">
      <c r="A993" s="7"/>
      <c r="B993" s="7"/>
      <c r="C993" s="7"/>
      <c r="D993" s="7"/>
      <c r="E993" s="7"/>
      <c r="F993" s="7"/>
    </row>
    <row r="994" spans="1:6" ht="15.75" customHeight="1" x14ac:dyDescent="0.2">
      <c r="A994" s="7"/>
      <c r="B994" s="7"/>
      <c r="C994" s="7"/>
      <c r="D994" s="7"/>
      <c r="E994" s="7"/>
      <c r="F994" s="7"/>
    </row>
    <row r="995" spans="1:6" ht="15.75" customHeight="1" x14ac:dyDescent="0.2">
      <c r="A995" s="7"/>
      <c r="B995" s="7"/>
      <c r="C995" s="7"/>
      <c r="D995" s="7"/>
      <c r="E995" s="7"/>
      <c r="F995" s="7"/>
    </row>
    <row r="996" spans="1:6" ht="15.75" customHeight="1" x14ac:dyDescent="0.2">
      <c r="A996" s="7"/>
      <c r="B996" s="7"/>
      <c r="C996" s="7"/>
      <c r="D996" s="7"/>
      <c r="E996" s="7"/>
      <c r="F996" s="7"/>
    </row>
    <row r="997" spans="1:6" ht="15.75" customHeight="1" x14ac:dyDescent="0.2">
      <c r="A997" s="7"/>
      <c r="B997" s="7"/>
      <c r="C997" s="7"/>
      <c r="D997" s="7"/>
      <c r="E997" s="7"/>
      <c r="F997" s="7"/>
    </row>
    <row r="998" spans="1:6" ht="15.75" customHeight="1" x14ac:dyDescent="0.2">
      <c r="A998" s="7"/>
      <c r="B998" s="7"/>
      <c r="C998" s="7"/>
      <c r="D998" s="7"/>
      <c r="E998" s="7"/>
      <c r="F998" s="7"/>
    </row>
    <row r="999" spans="1:6" ht="15.75" customHeight="1" x14ac:dyDescent="0.2">
      <c r="A999" s="7"/>
      <c r="B999" s="7"/>
      <c r="C999" s="7"/>
      <c r="D999" s="7"/>
      <c r="E999" s="7"/>
      <c r="F999" s="7"/>
    </row>
    <row r="1000" spans="1:6" ht="15.75" customHeight="1" x14ac:dyDescent="0.2">
      <c r="A1000" s="7"/>
      <c r="B1000" s="7"/>
      <c r="C1000" s="7"/>
      <c r="D1000" s="7"/>
      <c r="E1000" s="7"/>
      <c r="F100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5"/>
  <sheetViews>
    <sheetView workbookViewId="0">
      <pane xSplit="2" ySplit="1" topLeftCell="C39" activePane="bottomRight" state="frozen"/>
      <selection pane="topRight" activeCell="C1" sqref="C1"/>
      <selection pane="bottomLeft" activeCell="A2" sqref="A2"/>
      <selection pane="bottomRight" activeCell="A58" sqref="A58"/>
    </sheetView>
  </sheetViews>
  <sheetFormatPr defaultColWidth="17.42578125" defaultRowHeight="15" customHeight="1" x14ac:dyDescent="0.2"/>
  <cols>
    <col min="1" max="1" width="34.140625" customWidth="1"/>
    <col min="2" max="2" width="11.140625" customWidth="1"/>
    <col min="3" max="3" width="22.42578125" customWidth="1"/>
    <col min="4" max="4" width="25.42578125" customWidth="1"/>
    <col min="5" max="5" width="20.140625" customWidth="1"/>
    <col min="6" max="6" width="15.140625" customWidth="1"/>
    <col min="7" max="7" width="9.42578125" customWidth="1"/>
    <col min="8" max="8" width="11.85546875" customWidth="1"/>
    <col min="9" max="9" width="15.85546875" customWidth="1"/>
    <col min="10" max="10" width="11.42578125" customWidth="1"/>
    <col min="11" max="11" width="9" customWidth="1"/>
    <col min="12" max="13" width="10.85546875" customWidth="1"/>
    <col min="14" max="14" width="11" customWidth="1"/>
    <col min="15" max="15" width="14.85546875" customWidth="1"/>
    <col min="16" max="16" width="29.5703125" customWidth="1"/>
    <col min="17" max="18" width="12" customWidth="1"/>
    <col min="19" max="19" width="15.42578125" customWidth="1"/>
    <col min="20" max="20" width="15.5703125" customWidth="1"/>
    <col min="21" max="21" width="11" customWidth="1"/>
    <col min="22" max="22" width="15.5703125" customWidth="1"/>
    <col min="23" max="23" width="8.85546875" customWidth="1"/>
  </cols>
  <sheetData>
    <row r="1" spans="1:23" ht="14.25" customHeight="1" x14ac:dyDescent="0.3">
      <c r="A1" s="178" t="s">
        <v>322</v>
      </c>
      <c r="B1" s="178" t="s">
        <v>323</v>
      </c>
      <c r="C1" s="178" t="s">
        <v>324</v>
      </c>
      <c r="D1" s="178" t="s">
        <v>325</v>
      </c>
      <c r="E1" s="178" t="s">
        <v>326</v>
      </c>
      <c r="F1" s="178" t="s">
        <v>327</v>
      </c>
      <c r="G1" s="178" t="s">
        <v>328</v>
      </c>
      <c r="H1" s="178" t="s">
        <v>329</v>
      </c>
      <c r="I1" s="178" t="s">
        <v>330</v>
      </c>
      <c r="J1" s="180" t="s">
        <v>331</v>
      </c>
      <c r="K1" s="180" t="s">
        <v>332</v>
      </c>
      <c r="L1" s="180" t="s">
        <v>333</v>
      </c>
      <c r="M1" s="180" t="s">
        <v>334</v>
      </c>
      <c r="N1" s="180" t="s">
        <v>1</v>
      </c>
      <c r="O1" s="180" t="s">
        <v>335</v>
      </c>
      <c r="P1" s="180" t="s">
        <v>336</v>
      </c>
      <c r="Q1" s="30" t="s">
        <v>337</v>
      </c>
      <c r="R1" s="30" t="s">
        <v>338</v>
      </c>
      <c r="S1" s="30" t="s">
        <v>339</v>
      </c>
      <c r="T1" s="182"/>
      <c r="U1" s="30"/>
      <c r="V1" s="182"/>
      <c r="W1" s="30"/>
    </row>
    <row r="2" spans="1:23" ht="14.25" customHeight="1" x14ac:dyDescent="0.3">
      <c r="A2" s="51" t="s">
        <v>340</v>
      </c>
      <c r="B2" s="30"/>
      <c r="C2" s="184" t="s">
        <v>341</v>
      </c>
      <c r="D2" s="185" t="s">
        <v>342</v>
      </c>
      <c r="E2" s="186" t="s">
        <v>343</v>
      </c>
      <c r="F2" s="187" t="s">
        <v>344</v>
      </c>
      <c r="G2" s="185"/>
      <c r="H2" s="185"/>
      <c r="I2" s="187" t="s">
        <v>345</v>
      </c>
      <c r="J2" s="188"/>
      <c r="K2" s="189"/>
      <c r="L2" s="51">
        <v>45</v>
      </c>
      <c r="M2" s="51">
        <v>45</v>
      </c>
      <c r="N2" s="190"/>
      <c r="O2" s="188"/>
      <c r="P2" s="191"/>
      <c r="Q2" s="30"/>
      <c r="R2" s="30"/>
      <c r="S2" s="30"/>
      <c r="T2" s="182"/>
      <c r="U2" s="30"/>
      <c r="V2" s="182"/>
      <c r="W2" s="30"/>
    </row>
    <row r="3" spans="1:23" ht="14.25" customHeight="1" x14ac:dyDescent="0.3">
      <c r="A3" s="30" t="s">
        <v>346</v>
      </c>
      <c r="B3" s="30"/>
      <c r="C3" s="30"/>
      <c r="D3" s="30"/>
      <c r="E3" s="30"/>
      <c r="F3" s="30"/>
      <c r="G3" s="30"/>
      <c r="H3" s="30"/>
      <c r="I3" s="30"/>
      <c r="J3" s="188">
        <v>25</v>
      </c>
      <c r="K3" s="189" t="s">
        <v>347</v>
      </c>
      <c r="L3" s="30">
        <v>30</v>
      </c>
      <c r="M3" s="30"/>
      <c r="N3" s="190"/>
      <c r="O3" s="188"/>
      <c r="P3" s="191"/>
      <c r="Q3" s="30"/>
      <c r="R3" s="30"/>
      <c r="S3" s="30"/>
      <c r="T3" s="182"/>
      <c r="U3" s="30"/>
      <c r="V3" s="182"/>
      <c r="W3" s="30"/>
    </row>
    <row r="4" spans="1:23" ht="14.25" customHeight="1" x14ac:dyDescent="0.3">
      <c r="A4" s="30" t="s">
        <v>64</v>
      </c>
      <c r="B4" s="30"/>
      <c r="C4" s="30"/>
      <c r="D4" s="30" t="s">
        <v>348</v>
      </c>
      <c r="E4" s="30" t="s">
        <v>349</v>
      </c>
      <c r="F4" s="30"/>
      <c r="G4" s="30" t="s">
        <v>350</v>
      </c>
      <c r="H4" s="30"/>
      <c r="I4" s="30" t="s">
        <v>351</v>
      </c>
      <c r="J4" s="188">
        <v>25</v>
      </c>
      <c r="K4" s="30">
        <v>30</v>
      </c>
      <c r="L4" s="189">
        <f>K4</f>
        <v>30</v>
      </c>
      <c r="M4" s="192">
        <v>30</v>
      </c>
      <c r="N4" s="190"/>
      <c r="O4" s="188"/>
      <c r="P4" s="191"/>
      <c r="Q4" s="30"/>
      <c r="R4" s="30"/>
      <c r="S4" s="30">
        <f>R4*Q4</f>
        <v>0</v>
      </c>
      <c r="T4" s="182"/>
      <c r="U4" s="30"/>
      <c r="V4" s="182"/>
      <c r="W4" s="30"/>
    </row>
    <row r="5" spans="1:23" ht="14.25" customHeight="1" x14ac:dyDescent="0.3">
      <c r="A5" s="30" t="s">
        <v>352</v>
      </c>
      <c r="B5" s="30"/>
      <c r="C5" s="30"/>
      <c r="D5" s="30"/>
      <c r="E5" s="30"/>
      <c r="F5" s="30"/>
      <c r="G5" s="30"/>
      <c r="H5" s="30"/>
      <c r="I5" s="30"/>
      <c r="J5" s="188"/>
      <c r="K5" s="30"/>
      <c r="L5" s="189"/>
      <c r="M5" s="189"/>
      <c r="N5" s="190"/>
      <c r="O5" s="188"/>
      <c r="P5" s="191"/>
      <c r="Q5" s="30"/>
      <c r="R5" s="30"/>
      <c r="S5" s="30"/>
      <c r="T5" s="182"/>
      <c r="U5" s="30"/>
      <c r="V5" s="182"/>
      <c r="W5" s="30"/>
    </row>
    <row r="6" spans="1:23" ht="14.25" customHeight="1" x14ac:dyDescent="0.3">
      <c r="A6" s="30" t="s">
        <v>353</v>
      </c>
      <c r="B6" s="30" t="s">
        <v>354</v>
      </c>
      <c r="C6" s="30"/>
      <c r="D6" s="30"/>
      <c r="E6" s="30"/>
      <c r="F6" s="30"/>
      <c r="G6" s="30"/>
      <c r="H6" s="30"/>
      <c r="I6" s="30"/>
      <c r="J6" s="188"/>
      <c r="K6" s="30"/>
      <c r="L6" s="189"/>
      <c r="M6" s="189"/>
      <c r="N6" s="190"/>
      <c r="O6" s="188"/>
      <c r="P6" s="191"/>
      <c r="Q6" s="30"/>
      <c r="R6" s="30"/>
      <c r="S6" s="30"/>
      <c r="T6" s="182"/>
      <c r="U6" s="30"/>
      <c r="V6" s="182"/>
      <c r="W6" s="30"/>
    </row>
    <row r="7" spans="1:23" ht="14.25" customHeight="1" x14ac:dyDescent="0.3">
      <c r="A7" s="30" t="s">
        <v>355</v>
      </c>
      <c r="B7" s="30"/>
      <c r="C7" s="30"/>
      <c r="D7" s="30"/>
      <c r="E7" s="30"/>
      <c r="F7" s="30"/>
      <c r="G7" s="30"/>
      <c r="H7" s="30"/>
      <c r="I7" s="30"/>
      <c r="J7" s="188">
        <v>25</v>
      </c>
      <c r="K7" s="30">
        <v>30</v>
      </c>
      <c r="L7" s="192">
        <v>30</v>
      </c>
      <c r="M7" s="192">
        <v>30</v>
      </c>
      <c r="N7" s="190"/>
      <c r="O7" s="188"/>
      <c r="P7" s="191"/>
      <c r="Q7" s="30"/>
      <c r="R7" s="30"/>
      <c r="S7" s="30">
        <f t="shared" ref="S7:S9" si="0">R7*Q7</f>
        <v>0</v>
      </c>
      <c r="T7" s="182"/>
      <c r="U7" s="30"/>
      <c r="V7" s="182"/>
      <c r="W7" s="30"/>
    </row>
    <row r="8" spans="1:23" ht="14.25" customHeight="1" x14ac:dyDescent="0.3">
      <c r="A8" s="30" t="s">
        <v>356</v>
      </c>
      <c r="B8" s="30" t="s">
        <v>357</v>
      </c>
      <c r="C8" s="30" t="s">
        <v>358</v>
      </c>
      <c r="D8" s="30" t="s">
        <v>359</v>
      </c>
      <c r="E8" s="30"/>
      <c r="F8" s="30" t="s">
        <v>360</v>
      </c>
      <c r="G8" s="30" t="s">
        <v>361</v>
      </c>
      <c r="H8" s="30"/>
      <c r="I8" s="30" t="s">
        <v>362</v>
      </c>
      <c r="J8" s="188">
        <v>25</v>
      </c>
      <c r="K8" s="30">
        <v>45</v>
      </c>
      <c r="L8" s="192">
        <v>45</v>
      </c>
      <c r="M8" s="192">
        <v>45</v>
      </c>
      <c r="N8" s="190"/>
      <c r="O8" s="188"/>
      <c r="P8" s="191"/>
      <c r="Q8" s="30"/>
      <c r="R8" s="30"/>
      <c r="S8" s="30">
        <f t="shared" si="0"/>
        <v>0</v>
      </c>
      <c r="T8" s="182"/>
      <c r="U8" s="30"/>
      <c r="V8" s="182"/>
      <c r="W8" s="30"/>
    </row>
    <row r="9" spans="1:23" ht="14.25" customHeight="1" x14ac:dyDescent="0.3">
      <c r="A9" s="30" t="s">
        <v>56</v>
      </c>
      <c r="B9" s="30" t="s">
        <v>357</v>
      </c>
      <c r="C9" s="30" t="s">
        <v>363</v>
      </c>
      <c r="D9" s="30" t="s">
        <v>364</v>
      </c>
      <c r="E9" s="30" t="s">
        <v>365</v>
      </c>
      <c r="F9" s="30" t="s">
        <v>366</v>
      </c>
      <c r="G9" s="30"/>
      <c r="H9" s="30"/>
      <c r="I9" s="30" t="s">
        <v>367</v>
      </c>
      <c r="J9" s="188">
        <v>40</v>
      </c>
      <c r="K9" s="30">
        <v>80</v>
      </c>
      <c r="L9" s="192">
        <v>80</v>
      </c>
      <c r="M9" s="192">
        <v>80</v>
      </c>
      <c r="N9" s="190"/>
      <c r="O9" s="188"/>
      <c r="P9" s="191"/>
      <c r="Q9" s="30"/>
      <c r="R9" s="30"/>
      <c r="S9" s="30">
        <f t="shared" si="0"/>
        <v>0</v>
      </c>
      <c r="T9" s="182"/>
      <c r="U9" s="30"/>
      <c r="V9" s="182"/>
      <c r="W9" s="30"/>
    </row>
    <row r="10" spans="1:23" ht="14.25" customHeight="1" x14ac:dyDescent="0.3">
      <c r="A10" s="30" t="s">
        <v>368</v>
      </c>
      <c r="B10" s="30" t="s">
        <v>369</v>
      </c>
      <c r="C10" s="30"/>
      <c r="D10" s="30"/>
      <c r="E10" s="30" t="s">
        <v>370</v>
      </c>
      <c r="F10" s="30" t="s">
        <v>360</v>
      </c>
      <c r="G10" s="30"/>
      <c r="H10" s="30"/>
      <c r="I10" s="30" t="s">
        <v>371</v>
      </c>
      <c r="J10" s="188">
        <v>37.5</v>
      </c>
      <c r="K10" s="30"/>
      <c r="L10" s="189"/>
      <c r="M10" s="189"/>
      <c r="N10" s="190"/>
      <c r="O10" s="188"/>
      <c r="P10" s="191" t="s">
        <v>372</v>
      </c>
      <c r="Q10" s="30"/>
      <c r="R10" s="30"/>
      <c r="S10" s="30"/>
      <c r="T10" s="182"/>
      <c r="U10" s="30"/>
      <c r="V10" s="182"/>
      <c r="W10" s="30"/>
    </row>
    <row r="11" spans="1:23" ht="14.25" customHeight="1" x14ac:dyDescent="0.3">
      <c r="A11" s="30" t="s">
        <v>373</v>
      </c>
      <c r="B11" s="30" t="s">
        <v>357</v>
      </c>
      <c r="C11" s="30" t="s">
        <v>374</v>
      </c>
      <c r="D11" s="30" t="s">
        <v>375</v>
      </c>
      <c r="E11" s="30" t="s">
        <v>376</v>
      </c>
      <c r="F11" s="30" t="s">
        <v>360</v>
      </c>
      <c r="G11" s="30" t="s">
        <v>361</v>
      </c>
      <c r="H11" s="30"/>
      <c r="I11" s="30" t="s">
        <v>377</v>
      </c>
      <c r="J11" s="188">
        <v>40</v>
      </c>
      <c r="K11" s="30">
        <v>45</v>
      </c>
      <c r="L11" s="192">
        <v>45</v>
      </c>
      <c r="M11" s="192">
        <v>45</v>
      </c>
      <c r="N11" s="190"/>
      <c r="O11" s="188"/>
      <c r="P11" s="191"/>
      <c r="Q11" s="30"/>
      <c r="R11" s="30"/>
      <c r="S11" s="30">
        <f>R11*Q11</f>
        <v>0</v>
      </c>
      <c r="T11" s="182"/>
      <c r="U11" s="30"/>
      <c r="V11" s="182"/>
      <c r="W11" s="30"/>
    </row>
    <row r="12" spans="1:23" ht="14.25" customHeight="1" x14ac:dyDescent="0.3">
      <c r="A12" s="30" t="s">
        <v>378</v>
      </c>
      <c r="B12" s="30" t="s">
        <v>357</v>
      </c>
      <c r="C12" s="30" t="s">
        <v>379</v>
      </c>
      <c r="D12" s="30" t="s">
        <v>380</v>
      </c>
      <c r="E12" s="30" t="s">
        <v>381</v>
      </c>
      <c r="F12" s="30" t="s">
        <v>360</v>
      </c>
      <c r="G12" s="30" t="s">
        <v>361</v>
      </c>
      <c r="H12" s="30"/>
      <c r="I12" s="30" t="s">
        <v>382</v>
      </c>
      <c r="J12" s="188">
        <v>75</v>
      </c>
      <c r="K12" s="30"/>
      <c r="L12" s="189"/>
      <c r="M12" s="189"/>
      <c r="N12" s="190"/>
      <c r="O12" s="188"/>
      <c r="P12" s="191"/>
      <c r="Q12" s="30"/>
      <c r="R12" s="30"/>
      <c r="S12" s="30"/>
      <c r="T12" s="182"/>
      <c r="U12" s="30"/>
      <c r="V12" s="182"/>
      <c r="W12" s="30"/>
    </row>
    <row r="13" spans="1:23" ht="14.25" customHeight="1" x14ac:dyDescent="0.3">
      <c r="A13" s="30" t="s">
        <v>383</v>
      </c>
      <c r="B13" s="30"/>
      <c r="C13" s="30"/>
      <c r="D13" s="30" t="s">
        <v>384</v>
      </c>
      <c r="E13" s="30"/>
      <c r="F13" s="30" t="s">
        <v>360</v>
      </c>
      <c r="G13" s="30" t="s">
        <v>361</v>
      </c>
      <c r="H13" s="30"/>
      <c r="I13" s="30" t="s">
        <v>385</v>
      </c>
      <c r="J13" s="188">
        <v>25</v>
      </c>
      <c r="K13" s="189" t="s">
        <v>347</v>
      </c>
      <c r="L13" s="51">
        <v>30</v>
      </c>
      <c r="M13" s="51">
        <v>30</v>
      </c>
      <c r="N13" s="190"/>
      <c r="O13" s="30"/>
      <c r="P13" s="30"/>
      <c r="Q13" s="30"/>
      <c r="R13" s="30"/>
      <c r="S13" s="30"/>
      <c r="T13" s="182"/>
      <c r="U13" s="30"/>
      <c r="V13" s="182"/>
      <c r="W13" s="30"/>
    </row>
    <row r="14" spans="1:23" ht="14.25" customHeight="1" x14ac:dyDescent="0.3">
      <c r="A14" s="51" t="s">
        <v>386</v>
      </c>
      <c r="B14" s="30"/>
      <c r="C14" s="30"/>
      <c r="D14" s="30"/>
      <c r="E14" s="30"/>
      <c r="F14" s="30"/>
      <c r="G14" s="30"/>
      <c r="H14" s="30"/>
      <c r="I14" s="30"/>
      <c r="J14" s="188"/>
      <c r="K14" s="30"/>
      <c r="L14" s="193">
        <v>30</v>
      </c>
      <c r="M14" s="193">
        <v>30</v>
      </c>
      <c r="N14" s="190"/>
      <c r="O14" s="30"/>
      <c r="P14" s="30"/>
      <c r="Q14" s="30"/>
      <c r="R14" s="30"/>
      <c r="S14" s="30"/>
      <c r="T14" s="182"/>
      <c r="U14" s="30"/>
      <c r="V14" s="182"/>
      <c r="W14" s="30"/>
    </row>
    <row r="15" spans="1:23" ht="14.25" customHeight="1" x14ac:dyDescent="0.3">
      <c r="A15" s="51" t="s">
        <v>387</v>
      </c>
      <c r="B15" s="30"/>
      <c r="C15" s="30"/>
      <c r="D15" s="184" t="s">
        <v>388</v>
      </c>
      <c r="E15" s="186" t="s">
        <v>389</v>
      </c>
      <c r="F15" s="187" t="s">
        <v>360</v>
      </c>
      <c r="G15" s="185" t="s">
        <v>361</v>
      </c>
      <c r="H15" s="185"/>
      <c r="I15" s="187" t="s">
        <v>390</v>
      </c>
      <c r="J15" s="188"/>
      <c r="K15" s="30"/>
      <c r="L15" s="193">
        <v>30</v>
      </c>
      <c r="M15" s="193">
        <v>30</v>
      </c>
      <c r="N15" s="190"/>
      <c r="O15" s="30"/>
      <c r="P15" s="30"/>
      <c r="Q15" s="30"/>
      <c r="R15" s="30"/>
      <c r="S15" s="30"/>
      <c r="T15" s="182"/>
      <c r="U15" s="30"/>
      <c r="V15" s="182"/>
      <c r="W15" s="30"/>
    </row>
    <row r="16" spans="1:23" ht="14.25" customHeight="1" x14ac:dyDescent="0.3">
      <c r="A16" s="30" t="s">
        <v>391</v>
      </c>
      <c r="B16" s="30"/>
      <c r="C16" s="30"/>
      <c r="D16" s="30" t="s">
        <v>392</v>
      </c>
      <c r="E16" s="30" t="s">
        <v>393</v>
      </c>
      <c r="F16" s="30" t="s">
        <v>394</v>
      </c>
      <c r="G16" s="30" t="s">
        <v>360</v>
      </c>
      <c r="H16" s="30"/>
      <c r="I16" s="30" t="s">
        <v>395</v>
      </c>
      <c r="J16" s="188"/>
      <c r="K16" s="30"/>
      <c r="L16" s="189"/>
      <c r="M16" s="189"/>
      <c r="N16" s="190"/>
      <c r="O16" s="30"/>
      <c r="P16" s="30"/>
      <c r="Q16" s="30"/>
      <c r="R16" s="30"/>
      <c r="S16" s="30">
        <f>R16*Subscriptions!Z49</f>
        <v>0</v>
      </c>
      <c r="T16" s="182"/>
      <c r="U16" s="30"/>
      <c r="V16" s="182"/>
      <c r="W16" s="30"/>
    </row>
    <row r="17" spans="1:23" ht="14.25" customHeight="1" x14ac:dyDescent="0.3">
      <c r="A17" s="30" t="s">
        <v>396</v>
      </c>
      <c r="B17" s="30"/>
      <c r="C17" s="30"/>
      <c r="D17" s="30" t="s">
        <v>397</v>
      </c>
      <c r="E17" s="30" t="s">
        <v>398</v>
      </c>
      <c r="F17" s="30"/>
      <c r="G17" s="30" t="s">
        <v>361</v>
      </c>
      <c r="H17" s="30" t="e">
        <f>#REF!+1</f>
        <v>#REF!</v>
      </c>
      <c r="I17" s="30" t="s">
        <v>399</v>
      </c>
      <c r="J17" s="188">
        <v>25</v>
      </c>
      <c r="K17" s="30">
        <v>30</v>
      </c>
      <c r="L17" s="189"/>
      <c r="M17" s="189"/>
      <c r="N17" s="190"/>
      <c r="O17" s="30"/>
      <c r="P17" s="30"/>
      <c r="Q17" s="30"/>
      <c r="R17" s="30"/>
      <c r="S17" s="30">
        <f>R17*Subscriptions!Z50</f>
        <v>0</v>
      </c>
      <c r="T17" s="182"/>
      <c r="U17" s="30"/>
      <c r="V17" s="182"/>
      <c r="W17" s="30"/>
    </row>
    <row r="18" spans="1:23" ht="14.25" customHeight="1" x14ac:dyDescent="0.3">
      <c r="A18" s="30" t="s">
        <v>400</v>
      </c>
      <c r="B18" s="30" t="s">
        <v>357</v>
      </c>
      <c r="C18" s="30" t="s">
        <v>401</v>
      </c>
      <c r="D18" s="30" t="s">
        <v>402</v>
      </c>
      <c r="E18" s="30"/>
      <c r="F18" s="30" t="s">
        <v>360</v>
      </c>
      <c r="G18" s="30" t="s">
        <v>361</v>
      </c>
      <c r="H18" s="30"/>
      <c r="I18" s="30" t="s">
        <v>403</v>
      </c>
      <c r="J18" s="188"/>
      <c r="K18" s="30"/>
      <c r="L18" s="189"/>
      <c r="M18" s="189"/>
      <c r="N18" s="190"/>
      <c r="O18" s="30"/>
      <c r="P18" s="30"/>
      <c r="Q18" s="30"/>
      <c r="R18" s="30"/>
      <c r="S18" s="30">
        <f>R18*Subscriptions!Z51</f>
        <v>0</v>
      </c>
      <c r="T18" s="182"/>
      <c r="U18" s="30"/>
      <c r="V18" s="182"/>
      <c r="W18" s="30"/>
    </row>
    <row r="19" spans="1:23" ht="14.25" customHeight="1" x14ac:dyDescent="0.3">
      <c r="A19" s="30" t="s">
        <v>404</v>
      </c>
      <c r="B19" s="30" t="s">
        <v>357</v>
      </c>
      <c r="C19" s="30" t="s">
        <v>405</v>
      </c>
      <c r="D19" s="195" t="s">
        <v>406</v>
      </c>
      <c r="E19" s="30" t="s">
        <v>407</v>
      </c>
      <c r="F19" s="30" t="s">
        <v>360</v>
      </c>
      <c r="G19" s="30" t="s">
        <v>361</v>
      </c>
      <c r="H19" s="30"/>
      <c r="I19" s="30" t="s">
        <v>408</v>
      </c>
      <c r="J19" s="188">
        <v>25</v>
      </c>
      <c r="K19" s="30">
        <v>30</v>
      </c>
      <c r="L19" s="192">
        <v>30</v>
      </c>
      <c r="M19" s="192">
        <v>30</v>
      </c>
      <c r="N19" s="190"/>
      <c r="O19" s="30"/>
      <c r="P19" s="30"/>
      <c r="Q19" s="30"/>
      <c r="R19" s="30"/>
      <c r="S19" s="30">
        <f>R19*Subscriptions!Z52</f>
        <v>0</v>
      </c>
      <c r="T19" s="182"/>
      <c r="U19" s="30"/>
      <c r="V19" s="182"/>
      <c r="W19" s="30"/>
    </row>
    <row r="20" spans="1:23" ht="14.25" customHeight="1" x14ac:dyDescent="0.3">
      <c r="A20" s="30" t="s">
        <v>409</v>
      </c>
      <c r="B20" s="30"/>
      <c r="C20" s="30"/>
      <c r="D20" s="196"/>
      <c r="E20" s="30"/>
      <c r="F20" s="30"/>
      <c r="G20" s="30"/>
      <c r="H20" s="30"/>
      <c r="I20" s="30"/>
      <c r="J20" s="188"/>
      <c r="K20" s="30">
        <v>45</v>
      </c>
      <c r="L20" s="192">
        <v>45</v>
      </c>
      <c r="M20" s="192">
        <v>45</v>
      </c>
      <c r="N20" s="190"/>
      <c r="O20" s="30"/>
      <c r="P20" s="30"/>
      <c r="Q20" s="30"/>
      <c r="R20" s="30"/>
      <c r="S20" s="30"/>
      <c r="T20" s="182"/>
      <c r="U20" s="30"/>
      <c r="V20" s="182"/>
      <c r="W20" s="30"/>
    </row>
    <row r="21" spans="1:23" ht="14.25" customHeight="1" x14ac:dyDescent="0.3">
      <c r="A21" s="30" t="s">
        <v>410</v>
      </c>
      <c r="B21" s="30"/>
      <c r="C21" s="30"/>
      <c r="D21" s="30"/>
      <c r="E21" s="30"/>
      <c r="F21" s="30"/>
      <c r="G21" s="30"/>
      <c r="H21" s="30"/>
      <c r="I21" s="30"/>
      <c r="J21" s="188">
        <v>25</v>
      </c>
      <c r="K21" s="30">
        <v>30</v>
      </c>
      <c r="L21" s="192">
        <v>30</v>
      </c>
      <c r="M21" s="192">
        <v>30</v>
      </c>
      <c r="N21" s="190"/>
      <c r="O21" s="30"/>
      <c r="P21" s="30"/>
      <c r="Q21" s="30"/>
      <c r="R21" s="30"/>
      <c r="S21" s="30">
        <f>R21*Subscriptions!Z53</f>
        <v>0</v>
      </c>
      <c r="T21" s="182"/>
      <c r="U21" s="30"/>
      <c r="V21" s="182"/>
      <c r="W21" s="30"/>
    </row>
    <row r="22" spans="1:23" ht="14.25" customHeight="1" x14ac:dyDescent="0.3">
      <c r="A22" s="30" t="s">
        <v>411</v>
      </c>
      <c r="B22" s="30"/>
      <c r="C22" s="30"/>
      <c r="D22" s="30"/>
      <c r="E22" s="30"/>
      <c r="F22" s="30"/>
      <c r="G22" s="30"/>
      <c r="H22" s="30"/>
      <c r="I22" s="30"/>
      <c r="J22" s="188"/>
      <c r="K22" s="30">
        <v>30</v>
      </c>
      <c r="L22" s="192">
        <v>30</v>
      </c>
      <c r="M22" s="189"/>
      <c r="N22" s="190"/>
      <c r="O22" s="30"/>
      <c r="P22" s="30"/>
      <c r="Q22" s="30"/>
      <c r="R22" s="30"/>
      <c r="S22" s="30"/>
      <c r="T22" s="182"/>
      <c r="U22" s="30"/>
      <c r="V22" s="182"/>
      <c r="W22" s="30"/>
    </row>
    <row r="23" spans="1:23" ht="14.25" customHeight="1" x14ac:dyDescent="0.3">
      <c r="A23" s="30" t="s">
        <v>412</v>
      </c>
      <c r="B23" s="30"/>
      <c r="C23" s="30"/>
      <c r="D23" s="30"/>
      <c r="E23" s="30"/>
      <c r="F23" s="30"/>
      <c r="G23" s="30"/>
      <c r="H23" s="30"/>
      <c r="I23" s="30"/>
      <c r="J23" s="188"/>
      <c r="K23" s="30">
        <v>30</v>
      </c>
      <c r="L23" s="192">
        <v>30</v>
      </c>
      <c r="M23" s="189"/>
      <c r="N23" s="190"/>
      <c r="O23" s="30"/>
      <c r="P23" s="30"/>
      <c r="Q23" s="30"/>
      <c r="R23" s="30"/>
      <c r="S23" s="30">
        <f>R23*Subscriptions!Z55</f>
        <v>0</v>
      </c>
      <c r="T23" s="182"/>
      <c r="U23" s="30"/>
      <c r="V23" s="182"/>
      <c r="W23" s="30"/>
    </row>
    <row r="24" spans="1:23" ht="14.25" customHeight="1" x14ac:dyDescent="0.3">
      <c r="A24" s="30" t="s">
        <v>413</v>
      </c>
      <c r="B24" s="30" t="s">
        <v>357</v>
      </c>
      <c r="C24" s="30" t="s">
        <v>414</v>
      </c>
      <c r="D24" s="30" t="s">
        <v>415</v>
      </c>
      <c r="E24" s="30" t="s">
        <v>416</v>
      </c>
      <c r="F24" s="30" t="s">
        <v>417</v>
      </c>
      <c r="G24" s="30" t="s">
        <v>418</v>
      </c>
      <c r="H24" s="30">
        <v>2010236</v>
      </c>
      <c r="I24" s="30"/>
      <c r="J24" s="188">
        <v>750</v>
      </c>
      <c r="K24" s="30">
        <v>775</v>
      </c>
      <c r="L24" s="192">
        <v>775</v>
      </c>
      <c r="M24" s="192">
        <v>775</v>
      </c>
      <c r="N24" s="190"/>
      <c r="O24" s="30"/>
      <c r="P24" s="30"/>
      <c r="Q24" s="30"/>
      <c r="R24" s="30"/>
      <c r="S24" s="30">
        <f>R24*Subscriptions!Z56</f>
        <v>0</v>
      </c>
      <c r="T24" s="182"/>
      <c r="U24" s="30"/>
      <c r="V24" s="182"/>
      <c r="W24" s="30"/>
    </row>
    <row r="25" spans="1:23" ht="14.25" customHeight="1" x14ac:dyDescent="0.3">
      <c r="A25" s="30" t="s">
        <v>82</v>
      </c>
      <c r="B25" s="30" t="s">
        <v>357</v>
      </c>
      <c r="C25" s="30" t="s">
        <v>419</v>
      </c>
      <c r="D25" s="30" t="s">
        <v>420</v>
      </c>
      <c r="E25" s="30" t="s">
        <v>421</v>
      </c>
      <c r="F25" s="30" t="s">
        <v>422</v>
      </c>
      <c r="G25" s="30" t="s">
        <v>423</v>
      </c>
      <c r="H25" s="30">
        <f>H24+1</f>
        <v>2010237</v>
      </c>
      <c r="I25" s="30" t="s">
        <v>424</v>
      </c>
      <c r="J25" s="188">
        <v>40</v>
      </c>
      <c r="K25" s="30">
        <v>45</v>
      </c>
      <c r="L25" s="192">
        <v>45</v>
      </c>
      <c r="M25" s="192">
        <v>45</v>
      </c>
      <c r="N25" s="190"/>
      <c r="O25" s="30"/>
      <c r="P25" s="30"/>
      <c r="Q25" s="30"/>
      <c r="R25" s="30"/>
      <c r="S25" s="30">
        <f>R25*Subscriptions!Z57</f>
        <v>0</v>
      </c>
      <c r="T25" s="182"/>
      <c r="U25" s="30"/>
      <c r="V25" s="182"/>
      <c r="W25" s="30"/>
    </row>
    <row r="26" spans="1:23" ht="14.25" customHeight="1" x14ac:dyDescent="0.3">
      <c r="A26" s="30" t="s">
        <v>53</v>
      </c>
      <c r="B26" s="30"/>
      <c r="C26" s="30"/>
      <c r="D26" s="30"/>
      <c r="E26" s="30"/>
      <c r="F26" s="30"/>
      <c r="G26" s="30"/>
      <c r="H26" s="30"/>
      <c r="I26" s="30"/>
      <c r="J26" s="188"/>
      <c r="K26" s="30">
        <v>45</v>
      </c>
      <c r="L26" s="192">
        <v>45</v>
      </c>
      <c r="M26" s="192">
        <v>45</v>
      </c>
      <c r="N26" s="190"/>
      <c r="O26" s="30"/>
      <c r="P26" s="30"/>
      <c r="Q26" s="30"/>
      <c r="R26" s="30"/>
      <c r="S26" s="30"/>
      <c r="T26" s="182"/>
      <c r="U26" s="30"/>
      <c r="V26" s="182"/>
      <c r="W26" s="30"/>
    </row>
    <row r="27" spans="1:23" ht="14.25" customHeight="1" x14ac:dyDescent="0.3">
      <c r="A27" s="30" t="s">
        <v>51</v>
      </c>
      <c r="B27" s="30"/>
      <c r="C27" s="30"/>
      <c r="D27" s="30"/>
      <c r="E27" s="30"/>
      <c r="F27" s="30"/>
      <c r="G27" s="30"/>
      <c r="H27" s="30"/>
      <c r="I27" s="30"/>
      <c r="J27" s="188"/>
      <c r="K27" s="30">
        <v>30</v>
      </c>
      <c r="L27" s="192">
        <v>30</v>
      </c>
      <c r="M27" s="192">
        <v>30</v>
      </c>
      <c r="N27" s="190"/>
      <c r="O27" s="30"/>
      <c r="P27" s="30"/>
      <c r="Q27" s="30"/>
      <c r="R27" s="30"/>
      <c r="S27" s="30"/>
      <c r="T27" s="182"/>
      <c r="U27" s="30"/>
      <c r="V27" s="182"/>
      <c r="W27" s="30"/>
    </row>
    <row r="28" spans="1:23" ht="14.25" customHeight="1" x14ac:dyDescent="0.3">
      <c r="A28" s="30" t="s">
        <v>425</v>
      </c>
      <c r="B28" s="30"/>
      <c r="C28" s="30"/>
      <c r="D28" s="30" t="s">
        <v>426</v>
      </c>
      <c r="E28" s="30"/>
      <c r="F28" s="30" t="s">
        <v>427</v>
      </c>
      <c r="G28" s="30" t="s">
        <v>361</v>
      </c>
      <c r="H28" s="30"/>
      <c r="I28" s="30" t="s">
        <v>428</v>
      </c>
      <c r="J28" s="188">
        <v>25</v>
      </c>
      <c r="K28" s="30"/>
      <c r="L28" s="189"/>
      <c r="M28" s="189"/>
      <c r="N28" s="190"/>
      <c r="O28" s="30"/>
      <c r="P28" s="30"/>
      <c r="Q28" s="30"/>
      <c r="R28" s="30"/>
      <c r="S28" s="30">
        <f>R28*Subscriptions!Z58</f>
        <v>0</v>
      </c>
      <c r="T28" s="182"/>
      <c r="U28" s="30"/>
      <c r="V28" s="182"/>
      <c r="W28" s="30"/>
    </row>
    <row r="29" spans="1:23" ht="14.25" customHeight="1" x14ac:dyDescent="0.3">
      <c r="A29" s="30" t="s">
        <v>429</v>
      </c>
      <c r="B29" s="30" t="s">
        <v>357</v>
      </c>
      <c r="C29" s="30" t="s">
        <v>430</v>
      </c>
      <c r="D29" s="30" t="s">
        <v>431</v>
      </c>
      <c r="E29" s="30" t="s">
        <v>432</v>
      </c>
      <c r="F29" s="30" t="s">
        <v>366</v>
      </c>
      <c r="G29" s="30"/>
      <c r="H29" s="30"/>
      <c r="I29" s="30" t="s">
        <v>433</v>
      </c>
      <c r="J29" s="188">
        <v>75</v>
      </c>
      <c r="K29" s="30">
        <v>80</v>
      </c>
      <c r="L29" s="192">
        <v>80</v>
      </c>
      <c r="M29" s="192">
        <v>80</v>
      </c>
      <c r="N29" s="190"/>
      <c r="O29" s="30"/>
      <c r="P29" s="30"/>
      <c r="Q29" s="30"/>
      <c r="R29" s="30"/>
      <c r="S29" s="30"/>
      <c r="T29" s="182"/>
      <c r="U29" s="30"/>
      <c r="V29" s="182"/>
      <c r="W29" s="30"/>
    </row>
    <row r="30" spans="1:23" ht="14.25" customHeight="1" x14ac:dyDescent="0.3">
      <c r="A30" s="30" t="s">
        <v>434</v>
      </c>
      <c r="B30" s="30"/>
      <c r="C30" s="30"/>
      <c r="D30" s="30"/>
      <c r="E30" s="30"/>
      <c r="F30" s="30"/>
      <c r="G30" s="30"/>
      <c r="H30" s="30"/>
      <c r="I30" s="30"/>
      <c r="J30" s="188"/>
      <c r="K30" s="30">
        <v>30</v>
      </c>
      <c r="L30" s="189"/>
      <c r="M30" s="189"/>
      <c r="N30" s="190"/>
      <c r="O30" s="30"/>
      <c r="P30" s="30"/>
      <c r="Q30" s="30"/>
      <c r="R30" s="30"/>
      <c r="S30" s="30"/>
      <c r="T30" s="182"/>
      <c r="U30" s="30"/>
      <c r="V30" s="182"/>
      <c r="W30" s="30"/>
    </row>
    <row r="31" spans="1:23" ht="14.25" customHeight="1" x14ac:dyDescent="0.3">
      <c r="A31" s="30" t="s">
        <v>435</v>
      </c>
      <c r="B31" s="30"/>
      <c r="C31" s="30"/>
      <c r="D31" s="30" t="s">
        <v>436</v>
      </c>
      <c r="E31" s="30"/>
      <c r="F31" s="30" t="s">
        <v>360</v>
      </c>
      <c r="G31" s="30" t="s">
        <v>361</v>
      </c>
      <c r="H31" s="30" t="e">
        <f t="shared" ref="H31:H32" si="1">#REF!+1</f>
        <v>#REF!</v>
      </c>
      <c r="I31" s="30" t="s">
        <v>437</v>
      </c>
      <c r="J31" s="188">
        <v>25</v>
      </c>
      <c r="K31" s="30">
        <v>30</v>
      </c>
      <c r="L31" s="189"/>
      <c r="M31" s="189"/>
      <c r="N31" s="190"/>
      <c r="O31" s="30"/>
      <c r="P31" s="30"/>
      <c r="Q31" s="30"/>
      <c r="R31" s="30"/>
      <c r="S31" s="30">
        <f>R31*Subscriptions!Z60</f>
        <v>0</v>
      </c>
      <c r="T31" s="182"/>
      <c r="U31" s="30"/>
      <c r="V31" s="182"/>
      <c r="W31" s="30"/>
    </row>
    <row r="32" spans="1:23" ht="14.25" customHeight="1" x14ac:dyDescent="0.3">
      <c r="A32" s="30" t="s">
        <v>438</v>
      </c>
      <c r="B32" s="30"/>
      <c r="C32" s="30"/>
      <c r="D32" s="30"/>
      <c r="E32" s="30"/>
      <c r="F32" s="30"/>
      <c r="G32" s="30"/>
      <c r="H32" s="30" t="e">
        <f t="shared" si="1"/>
        <v>#REF!</v>
      </c>
      <c r="I32" s="30"/>
      <c r="J32" s="188"/>
      <c r="K32" s="30"/>
      <c r="L32" s="189"/>
      <c r="M32" s="189"/>
      <c r="N32" s="190"/>
      <c r="O32" s="188"/>
      <c r="P32" s="191"/>
      <c r="Q32" s="30"/>
      <c r="R32" s="30"/>
      <c r="S32" s="30">
        <f t="shared" ref="S32:S34" si="2">R32*Q32</f>
        <v>0</v>
      </c>
      <c r="T32" s="182"/>
      <c r="U32" s="30"/>
      <c r="V32" s="182"/>
      <c r="W32" s="30"/>
    </row>
    <row r="33" spans="1:23" ht="14.25" customHeight="1" x14ac:dyDescent="0.3">
      <c r="A33" s="30" t="s">
        <v>439</v>
      </c>
      <c r="B33" s="30"/>
      <c r="C33" s="30"/>
      <c r="D33" s="30" t="s">
        <v>440</v>
      </c>
      <c r="E33" s="30" t="s">
        <v>441</v>
      </c>
      <c r="F33" s="30"/>
      <c r="G33" s="30" t="s">
        <v>442</v>
      </c>
      <c r="H33" s="30" t="e">
        <f>H32+1</f>
        <v>#REF!</v>
      </c>
      <c r="I33" s="30" t="s">
        <v>443</v>
      </c>
      <c r="J33" s="188">
        <v>750</v>
      </c>
      <c r="K33" s="30">
        <v>775</v>
      </c>
      <c r="L33" s="192">
        <v>775</v>
      </c>
      <c r="M33" s="192">
        <v>775</v>
      </c>
      <c r="N33" s="190"/>
      <c r="O33" s="188"/>
      <c r="P33" s="191"/>
      <c r="Q33" s="30"/>
      <c r="R33" s="30"/>
      <c r="S33" s="30">
        <f t="shared" si="2"/>
        <v>0</v>
      </c>
      <c r="T33" s="182"/>
      <c r="U33" s="30"/>
      <c r="V33" s="182"/>
      <c r="W33" s="30"/>
    </row>
    <row r="34" spans="1:23" ht="14.25" customHeight="1" x14ac:dyDescent="0.3">
      <c r="A34" s="30" t="s">
        <v>444</v>
      </c>
      <c r="B34" s="30" t="s">
        <v>357</v>
      </c>
      <c r="C34" s="30" t="s">
        <v>445</v>
      </c>
      <c r="D34" s="30" t="s">
        <v>446</v>
      </c>
      <c r="E34" s="30" t="s">
        <v>447</v>
      </c>
      <c r="F34" s="30" t="s">
        <v>360</v>
      </c>
      <c r="G34" s="30" t="s">
        <v>361</v>
      </c>
      <c r="H34" s="30" t="e">
        <f>E33+1</f>
        <v>#VALUE!</v>
      </c>
      <c r="I34" s="30"/>
      <c r="J34" s="188"/>
      <c r="K34" s="30">
        <v>45</v>
      </c>
      <c r="L34" s="192">
        <v>45</v>
      </c>
      <c r="M34" s="192">
        <v>45</v>
      </c>
      <c r="N34" s="190"/>
      <c r="O34" s="188"/>
      <c r="P34" s="191"/>
      <c r="Q34" s="30"/>
      <c r="R34" s="30"/>
      <c r="S34" s="30">
        <f t="shared" si="2"/>
        <v>0</v>
      </c>
      <c r="T34" s="182"/>
      <c r="U34" s="30"/>
      <c r="V34" s="182"/>
      <c r="W34" s="30"/>
    </row>
    <row r="35" spans="1:23" ht="14.25" customHeight="1" x14ac:dyDescent="0.3">
      <c r="A35" s="30" t="s">
        <v>448</v>
      </c>
      <c r="B35" s="30" t="s">
        <v>357</v>
      </c>
      <c r="C35" s="30" t="s">
        <v>449</v>
      </c>
      <c r="D35" s="30" t="s">
        <v>450</v>
      </c>
      <c r="E35" s="30"/>
      <c r="F35" s="30" t="s">
        <v>451</v>
      </c>
      <c r="G35" s="30" t="s">
        <v>361</v>
      </c>
      <c r="H35" s="30" t="e">
        <f>H34+1</f>
        <v>#VALUE!</v>
      </c>
      <c r="I35" s="30" t="s">
        <v>452</v>
      </c>
      <c r="J35" s="188">
        <v>40</v>
      </c>
      <c r="K35" s="30">
        <v>45</v>
      </c>
      <c r="L35" s="192">
        <v>45</v>
      </c>
      <c r="M35" s="192">
        <v>45</v>
      </c>
      <c r="N35" s="190"/>
      <c r="O35" s="188"/>
      <c r="P35" s="191"/>
      <c r="Q35" s="30"/>
      <c r="R35" s="30"/>
      <c r="S35" s="30"/>
      <c r="T35" s="182"/>
      <c r="U35" s="30"/>
      <c r="V35" s="182"/>
      <c r="W35" s="30"/>
    </row>
    <row r="36" spans="1:23" ht="14.25" customHeight="1" x14ac:dyDescent="0.3">
      <c r="A36" s="30" t="s">
        <v>453</v>
      </c>
      <c r="B36" s="30"/>
      <c r="C36" s="30" t="s">
        <v>454</v>
      </c>
      <c r="D36" s="30" t="s">
        <v>455</v>
      </c>
      <c r="E36" s="30" t="s">
        <v>456</v>
      </c>
      <c r="F36" s="30" t="s">
        <v>360</v>
      </c>
      <c r="G36" s="30" t="s">
        <v>361</v>
      </c>
      <c r="H36" s="30">
        <v>2014056</v>
      </c>
      <c r="I36" s="30" t="s">
        <v>457</v>
      </c>
      <c r="J36" s="188"/>
      <c r="K36" s="30">
        <v>30</v>
      </c>
      <c r="L36" s="189" t="s">
        <v>458</v>
      </c>
      <c r="M36" s="192">
        <v>30</v>
      </c>
      <c r="N36" s="190"/>
      <c r="O36" s="188"/>
      <c r="P36" s="191"/>
      <c r="Q36" s="30"/>
      <c r="R36" s="30"/>
      <c r="S36" s="30"/>
      <c r="T36" s="182"/>
      <c r="U36" s="30"/>
      <c r="V36" s="182"/>
      <c r="W36" s="30"/>
    </row>
    <row r="37" spans="1:23" ht="14.25" customHeight="1" x14ac:dyDescent="0.3">
      <c r="A37" s="30" t="s">
        <v>459</v>
      </c>
      <c r="B37" s="30"/>
      <c r="C37" s="30"/>
      <c r="D37" s="30"/>
      <c r="E37" s="30"/>
      <c r="F37" s="30"/>
      <c r="G37" s="30"/>
      <c r="H37" s="30"/>
      <c r="I37" s="30"/>
      <c r="J37" s="188"/>
      <c r="K37" s="30">
        <v>30</v>
      </c>
      <c r="L37" s="192">
        <v>30</v>
      </c>
      <c r="M37" s="192">
        <v>30</v>
      </c>
      <c r="N37" s="190"/>
      <c r="O37" s="188"/>
      <c r="P37" s="191"/>
      <c r="Q37" s="30"/>
      <c r="R37" s="30"/>
      <c r="S37" s="30"/>
      <c r="T37" s="182"/>
      <c r="U37" s="30"/>
      <c r="V37" s="182"/>
      <c r="W37" s="30"/>
    </row>
    <row r="38" spans="1:23" ht="14.25" customHeight="1" x14ac:dyDescent="0.3">
      <c r="A38" s="30" t="s">
        <v>460</v>
      </c>
      <c r="B38" s="30"/>
      <c r="C38" s="30"/>
      <c r="D38" s="30"/>
      <c r="E38" s="30"/>
      <c r="F38" s="30"/>
      <c r="G38" s="30"/>
      <c r="H38" s="30"/>
      <c r="I38" s="30"/>
      <c r="J38" s="188"/>
      <c r="K38" s="30">
        <v>30</v>
      </c>
      <c r="L38" s="192">
        <v>30</v>
      </c>
      <c r="M38" s="192">
        <v>30</v>
      </c>
      <c r="N38" s="190"/>
      <c r="O38" s="188"/>
      <c r="P38" s="191"/>
      <c r="Q38" s="30"/>
      <c r="R38" s="30"/>
      <c r="S38" s="30"/>
      <c r="T38" s="182"/>
      <c r="U38" s="30"/>
      <c r="V38" s="182"/>
      <c r="W38" s="30"/>
    </row>
    <row r="39" spans="1:23" ht="14.25" customHeight="1" x14ac:dyDescent="0.3">
      <c r="A39" s="30" t="s">
        <v>461</v>
      </c>
      <c r="B39" s="30" t="s">
        <v>462</v>
      </c>
      <c r="C39" s="30"/>
      <c r="D39" s="30"/>
      <c r="E39" s="30"/>
      <c r="F39" s="30"/>
      <c r="G39" s="30"/>
      <c r="H39" s="30"/>
      <c r="I39" s="30"/>
      <c r="J39" s="188"/>
      <c r="K39" s="30"/>
      <c r="L39" s="189"/>
      <c r="M39" s="189"/>
      <c r="N39" s="190"/>
      <c r="O39" s="188"/>
      <c r="P39" s="191"/>
      <c r="Q39" s="30"/>
      <c r="R39" s="30"/>
      <c r="S39" s="30">
        <f>R39*Q39</f>
        <v>0</v>
      </c>
      <c r="T39" s="182"/>
      <c r="U39" s="30"/>
      <c r="V39" s="182"/>
      <c r="W39" s="30"/>
    </row>
    <row r="40" spans="1:23" ht="14.25" customHeight="1" x14ac:dyDescent="0.3">
      <c r="A40" s="30" t="s">
        <v>463</v>
      </c>
      <c r="B40" s="30"/>
      <c r="C40" s="197" t="s">
        <v>464</v>
      </c>
      <c r="D40" s="30"/>
      <c r="E40" s="30"/>
      <c r="F40" s="30"/>
      <c r="G40" s="30"/>
      <c r="H40" s="30"/>
      <c r="I40" s="30"/>
      <c r="J40" s="188"/>
      <c r="K40" s="30">
        <v>30</v>
      </c>
      <c r="L40" s="189" t="s">
        <v>458</v>
      </c>
      <c r="M40" s="192">
        <v>30</v>
      </c>
      <c r="N40" s="190"/>
      <c r="O40" s="188"/>
      <c r="P40" s="191"/>
      <c r="Q40" s="30"/>
      <c r="R40" s="30"/>
      <c r="S40" s="30"/>
      <c r="T40" s="182"/>
      <c r="U40" s="30"/>
      <c r="V40" s="182"/>
      <c r="W40" s="30"/>
    </row>
    <row r="41" spans="1:23" ht="14.25" customHeight="1" x14ac:dyDescent="0.3">
      <c r="A41" s="30" t="s">
        <v>465</v>
      </c>
      <c r="B41" s="30"/>
      <c r="C41" s="30"/>
      <c r="D41" s="30"/>
      <c r="E41" s="30"/>
      <c r="F41" s="30"/>
      <c r="G41" s="30"/>
      <c r="H41" s="30"/>
      <c r="I41" s="30"/>
      <c r="J41" s="188" t="s">
        <v>466</v>
      </c>
      <c r="K41" s="30"/>
      <c r="L41" s="189"/>
      <c r="M41" s="189"/>
      <c r="N41" s="190"/>
      <c r="O41" s="188"/>
      <c r="P41" s="191"/>
      <c r="Q41" s="30"/>
      <c r="R41" s="30"/>
      <c r="S41" s="30"/>
      <c r="T41" s="182"/>
      <c r="U41" s="30"/>
      <c r="V41" s="182"/>
      <c r="W41" s="30"/>
    </row>
    <row r="42" spans="1:23" ht="14.25" customHeight="1" x14ac:dyDescent="0.3">
      <c r="A42" s="30" t="s">
        <v>467</v>
      </c>
      <c r="B42" s="30" t="s">
        <v>468</v>
      </c>
      <c r="C42" s="30" t="s">
        <v>469</v>
      </c>
      <c r="D42" s="30" t="s">
        <v>470</v>
      </c>
      <c r="E42" s="30" t="s">
        <v>471</v>
      </c>
      <c r="F42" s="30" t="s">
        <v>472</v>
      </c>
      <c r="G42" s="30"/>
      <c r="H42" s="30" t="e">
        <f>#REF!+1</f>
        <v>#REF!</v>
      </c>
      <c r="I42" s="30" t="s">
        <v>473</v>
      </c>
      <c r="J42" s="188">
        <v>750</v>
      </c>
      <c r="K42" s="30">
        <v>775</v>
      </c>
      <c r="L42" s="192">
        <v>775</v>
      </c>
      <c r="M42" s="192">
        <v>775</v>
      </c>
      <c r="N42" s="190"/>
      <c r="O42" s="188"/>
      <c r="P42" s="191"/>
      <c r="Q42" s="30"/>
      <c r="R42" s="30"/>
      <c r="S42" s="30"/>
      <c r="T42" s="182"/>
      <c r="U42" s="30"/>
      <c r="V42" s="182"/>
      <c r="W42" s="30"/>
    </row>
    <row r="43" spans="1:23" ht="14.25" customHeight="1" x14ac:dyDescent="0.3">
      <c r="A43" s="30" t="s">
        <v>474</v>
      </c>
      <c r="B43" s="30"/>
      <c r="C43" s="198" t="s">
        <v>475</v>
      </c>
      <c r="D43" s="30"/>
      <c r="E43" s="30"/>
      <c r="F43" s="30"/>
      <c r="G43" s="30"/>
      <c r="H43" s="199">
        <v>2014059</v>
      </c>
      <c r="I43" s="30"/>
      <c r="J43" s="188"/>
      <c r="K43" s="30">
        <v>30</v>
      </c>
      <c r="L43" s="189" t="s">
        <v>458</v>
      </c>
      <c r="M43" s="192">
        <v>30</v>
      </c>
      <c r="N43" s="190"/>
      <c r="O43" s="188"/>
      <c r="P43" s="191"/>
      <c r="Q43" s="30"/>
      <c r="R43" s="30"/>
      <c r="S43" s="30"/>
      <c r="T43" s="182"/>
      <c r="U43" s="30"/>
      <c r="V43" s="182"/>
      <c r="W43" s="30"/>
    </row>
    <row r="44" spans="1:23" ht="14.25" customHeight="1" x14ac:dyDescent="0.3">
      <c r="A44" s="30" t="s">
        <v>476</v>
      </c>
      <c r="B44" s="30"/>
      <c r="C44" s="30"/>
      <c r="D44" s="30"/>
      <c r="E44" s="30"/>
      <c r="F44" s="30"/>
      <c r="G44" s="30"/>
      <c r="H44" s="30"/>
      <c r="I44" s="30"/>
      <c r="J44" s="188">
        <v>25</v>
      </c>
      <c r="K44" s="30"/>
      <c r="L44" s="189"/>
      <c r="M44" s="189"/>
      <c r="N44" s="190"/>
      <c r="O44" s="188"/>
      <c r="P44" s="191"/>
      <c r="Q44" s="30"/>
      <c r="R44" s="30"/>
      <c r="S44" s="30"/>
      <c r="T44" s="182"/>
      <c r="U44" s="30"/>
      <c r="V44" s="182"/>
      <c r="W44" s="30"/>
    </row>
    <row r="45" spans="1:23" ht="14.25" customHeight="1" x14ac:dyDescent="0.3">
      <c r="A45" s="30" t="s">
        <v>477</v>
      </c>
      <c r="B45" s="30"/>
      <c r="C45" s="30"/>
      <c r="D45" s="30" t="s">
        <v>478</v>
      </c>
      <c r="E45" s="30"/>
      <c r="F45" s="30" t="s">
        <v>360</v>
      </c>
      <c r="G45" s="30" t="s">
        <v>350</v>
      </c>
      <c r="H45" s="30"/>
      <c r="I45" s="30" t="s">
        <v>479</v>
      </c>
      <c r="J45" s="188"/>
      <c r="K45" s="30"/>
      <c r="L45" s="189"/>
      <c r="M45" s="189"/>
      <c r="N45" s="190"/>
      <c r="O45" s="188"/>
      <c r="P45" s="191"/>
      <c r="Q45" s="30"/>
      <c r="R45" s="30"/>
      <c r="S45" s="30">
        <f>R45*Q45</f>
        <v>0</v>
      </c>
      <c r="T45" s="182"/>
      <c r="U45" s="30"/>
      <c r="V45" s="182"/>
      <c r="W45" s="30"/>
    </row>
    <row r="46" spans="1:23" ht="14.25" customHeight="1" x14ac:dyDescent="0.3">
      <c r="A46" s="30" t="s">
        <v>480</v>
      </c>
      <c r="B46" s="30" t="s">
        <v>481</v>
      </c>
      <c r="C46" s="30" t="s">
        <v>482</v>
      </c>
      <c r="D46" s="30" t="s">
        <v>483</v>
      </c>
      <c r="E46" s="30"/>
      <c r="F46" s="30" t="s">
        <v>484</v>
      </c>
      <c r="G46" s="30" t="s">
        <v>350</v>
      </c>
      <c r="H46" s="30" t="s">
        <v>485</v>
      </c>
      <c r="I46" s="30" t="s">
        <v>485</v>
      </c>
      <c r="J46" s="188"/>
      <c r="K46" s="30"/>
      <c r="L46" s="189"/>
      <c r="M46" s="189"/>
      <c r="N46" s="200"/>
      <c r="O46" s="188"/>
      <c r="P46" s="30"/>
      <c r="Q46" s="30"/>
      <c r="R46" s="30"/>
      <c r="S46" s="30"/>
      <c r="T46" s="182"/>
      <c r="U46" s="30"/>
      <c r="V46" s="182"/>
      <c r="W46" s="30"/>
    </row>
    <row r="47" spans="1:23" ht="14.25" customHeight="1" x14ac:dyDescent="0.3">
      <c r="A47" s="30" t="s">
        <v>486</v>
      </c>
      <c r="B47" s="30" t="s">
        <v>357</v>
      </c>
      <c r="C47" s="30" t="s">
        <v>487</v>
      </c>
      <c r="D47" s="30" t="s">
        <v>488</v>
      </c>
      <c r="E47" s="30" t="s">
        <v>489</v>
      </c>
      <c r="F47" s="30" t="s">
        <v>360</v>
      </c>
      <c r="G47" s="30" t="s">
        <v>361</v>
      </c>
      <c r="H47" s="30" t="e">
        <f>#REF!+1</f>
        <v>#REF!</v>
      </c>
      <c r="I47" s="30" t="s">
        <v>490</v>
      </c>
      <c r="J47" s="188">
        <v>300</v>
      </c>
      <c r="K47" s="30"/>
      <c r="L47" s="189"/>
      <c r="M47" s="189"/>
      <c r="N47" s="200"/>
      <c r="O47" s="188"/>
      <c r="P47" s="30"/>
      <c r="Q47" s="30"/>
      <c r="R47" s="30"/>
      <c r="S47" s="30"/>
      <c r="T47" s="182"/>
      <c r="U47" s="30"/>
      <c r="V47" s="182"/>
      <c r="W47" s="30"/>
    </row>
    <row r="48" spans="1:23" ht="14.25" customHeight="1" x14ac:dyDescent="0.3">
      <c r="A48" s="30" t="s">
        <v>491</v>
      </c>
      <c r="B48" s="30" t="s">
        <v>492</v>
      </c>
      <c r="C48" s="30"/>
      <c r="D48" s="30"/>
      <c r="E48" s="30"/>
      <c r="F48" s="30"/>
      <c r="G48" s="30"/>
      <c r="H48" s="30"/>
      <c r="I48" s="30"/>
      <c r="J48" s="188"/>
      <c r="K48" s="30">
        <v>30</v>
      </c>
      <c r="L48" s="189"/>
      <c r="M48" s="189"/>
      <c r="N48" s="200"/>
      <c r="O48" s="188"/>
      <c r="P48" s="30"/>
      <c r="Q48" s="30"/>
      <c r="R48" s="30"/>
      <c r="S48" s="30"/>
      <c r="T48" s="182"/>
      <c r="U48" s="30"/>
      <c r="V48" s="182"/>
      <c r="W48" s="30"/>
    </row>
    <row r="49" spans="1:23" ht="14.25" customHeight="1" x14ac:dyDescent="0.3">
      <c r="A49" s="30" t="s">
        <v>493</v>
      </c>
      <c r="B49" s="30"/>
      <c r="C49" s="30"/>
      <c r="D49" s="30"/>
      <c r="E49" s="30"/>
      <c r="F49" s="30"/>
      <c r="G49" s="30"/>
      <c r="H49" s="30"/>
      <c r="I49" s="30"/>
      <c r="J49" s="188">
        <v>25</v>
      </c>
      <c r="K49" s="30"/>
      <c r="L49" s="189"/>
      <c r="M49" s="189"/>
      <c r="N49" s="200"/>
      <c r="O49" s="188"/>
      <c r="P49" s="30"/>
      <c r="Q49" s="30"/>
      <c r="R49" s="30"/>
      <c r="S49" s="30"/>
      <c r="T49" s="182"/>
      <c r="U49" s="30"/>
      <c r="V49" s="182"/>
      <c r="W49" s="30"/>
    </row>
    <row r="50" spans="1:23" ht="14.25" customHeight="1" x14ac:dyDescent="0.3">
      <c r="A50" s="30" t="s">
        <v>89</v>
      </c>
      <c r="B50" s="30"/>
      <c r="C50" s="30" t="s">
        <v>494</v>
      </c>
      <c r="D50" s="30" t="s">
        <v>495</v>
      </c>
      <c r="E50" s="30" t="s">
        <v>496</v>
      </c>
      <c r="F50" s="30" t="s">
        <v>360</v>
      </c>
      <c r="G50" s="30" t="s">
        <v>350</v>
      </c>
      <c r="H50" s="30"/>
      <c r="I50" s="30" t="s">
        <v>497</v>
      </c>
      <c r="J50" s="188">
        <v>40</v>
      </c>
      <c r="K50" s="30">
        <v>45</v>
      </c>
      <c r="L50" s="192">
        <v>45</v>
      </c>
      <c r="M50" s="192">
        <v>45</v>
      </c>
      <c r="N50" s="190"/>
      <c r="O50" s="188"/>
      <c r="P50" s="191"/>
      <c r="Q50" s="30"/>
      <c r="R50" s="30"/>
      <c r="S50" s="30">
        <f>R50*Q50</f>
        <v>0</v>
      </c>
      <c r="T50" s="182"/>
      <c r="U50" s="30"/>
      <c r="V50" s="182"/>
      <c r="W50" s="30"/>
    </row>
    <row r="51" spans="1:23" ht="14.25" customHeight="1" x14ac:dyDescent="0.3">
      <c r="A51" s="30" t="s">
        <v>498</v>
      </c>
      <c r="B51" s="30" t="s">
        <v>357</v>
      </c>
      <c r="C51" s="30" t="s">
        <v>499</v>
      </c>
      <c r="D51" s="30" t="s">
        <v>500</v>
      </c>
      <c r="E51" s="30" t="s">
        <v>501</v>
      </c>
      <c r="F51" s="30" t="s">
        <v>502</v>
      </c>
      <c r="G51" s="30" t="s">
        <v>361</v>
      </c>
      <c r="H51" s="30" t="e">
        <f>#REF!+1</f>
        <v>#REF!</v>
      </c>
      <c r="I51" s="30" t="s">
        <v>503</v>
      </c>
      <c r="J51" s="188">
        <v>300</v>
      </c>
      <c r="K51" s="30"/>
      <c r="L51" s="189"/>
      <c r="M51" s="189"/>
      <c r="N51" s="190"/>
      <c r="O51" s="188"/>
      <c r="P51" s="191"/>
      <c r="Q51" s="30"/>
      <c r="R51" s="30"/>
      <c r="S51" s="30"/>
      <c r="T51" s="182"/>
      <c r="U51" s="30"/>
      <c r="V51" s="182"/>
      <c r="W51" s="30"/>
    </row>
    <row r="52" spans="1:23" ht="14.25" customHeight="1" x14ac:dyDescent="0.3">
      <c r="A52" s="30" t="s">
        <v>504</v>
      </c>
      <c r="B52" s="30"/>
      <c r="C52" s="30"/>
      <c r="D52" s="30"/>
      <c r="E52" s="30"/>
      <c r="F52" s="30"/>
      <c r="G52" s="30"/>
      <c r="H52" s="30"/>
      <c r="I52" s="30"/>
      <c r="J52" s="188">
        <v>20</v>
      </c>
      <c r="K52" s="30"/>
      <c r="L52" s="189"/>
      <c r="M52" s="189"/>
      <c r="N52" s="190"/>
      <c r="O52" s="188"/>
      <c r="P52" s="191"/>
      <c r="Q52" s="30"/>
      <c r="R52" s="30"/>
      <c r="S52" s="30"/>
      <c r="T52" s="182"/>
      <c r="U52" s="30"/>
      <c r="V52" s="182"/>
      <c r="W52" s="30"/>
    </row>
    <row r="53" spans="1:23" ht="14.25" customHeight="1" x14ac:dyDescent="0.3">
      <c r="A53" s="51" t="s">
        <v>505</v>
      </c>
      <c r="B53" s="30"/>
      <c r="C53" s="30"/>
      <c r="D53" s="30"/>
      <c r="E53" s="30"/>
      <c r="F53" s="30"/>
      <c r="G53" s="30"/>
      <c r="H53" s="30"/>
      <c r="I53" s="30"/>
      <c r="J53" s="188"/>
      <c r="K53" s="30"/>
      <c r="L53" s="193">
        <v>30</v>
      </c>
      <c r="M53" s="193">
        <v>35</v>
      </c>
      <c r="N53" s="190"/>
      <c r="O53" s="188"/>
      <c r="P53" s="191"/>
      <c r="Q53" s="30"/>
      <c r="R53" s="30"/>
      <c r="S53" s="30"/>
      <c r="T53" s="182"/>
      <c r="U53" s="30"/>
      <c r="V53" s="182"/>
      <c r="W53" s="30"/>
    </row>
    <row r="54" spans="1:23" ht="14.25" customHeight="1" x14ac:dyDescent="0.3">
      <c r="A54" s="30" t="s">
        <v>506</v>
      </c>
      <c r="B54" s="30"/>
      <c r="C54" s="30"/>
      <c r="D54" s="30" t="s">
        <v>507</v>
      </c>
      <c r="E54" s="30"/>
      <c r="F54" s="30" t="s">
        <v>360</v>
      </c>
      <c r="G54" s="30" t="s">
        <v>350</v>
      </c>
      <c r="H54" s="30"/>
      <c r="I54" s="30" t="s">
        <v>508</v>
      </c>
      <c r="J54" s="188">
        <v>25</v>
      </c>
      <c r="K54" s="30">
        <v>30</v>
      </c>
      <c r="L54" s="201">
        <v>30</v>
      </c>
      <c r="M54" s="201">
        <v>30</v>
      </c>
      <c r="N54" s="190"/>
      <c r="O54" s="188"/>
      <c r="P54" s="191"/>
      <c r="Q54" s="30"/>
      <c r="R54" s="30"/>
      <c r="S54" s="30">
        <f>R54*Q54</f>
        <v>0</v>
      </c>
      <c r="T54" s="182"/>
      <c r="U54" s="30"/>
      <c r="V54" s="182"/>
      <c r="W54" s="30"/>
    </row>
    <row r="55" spans="1:23" ht="14.25" customHeight="1" x14ac:dyDescent="0.3">
      <c r="A55" s="51" t="s">
        <v>78</v>
      </c>
      <c r="B55" s="30"/>
      <c r="C55" s="30"/>
      <c r="D55" s="30" t="s">
        <v>509</v>
      </c>
      <c r="E55" s="30"/>
      <c r="F55" s="30" t="s">
        <v>510</v>
      </c>
      <c r="G55" s="30"/>
      <c r="H55" s="30"/>
      <c r="I55" s="30" t="s">
        <v>511</v>
      </c>
      <c r="J55" s="188"/>
      <c r="K55" s="30"/>
      <c r="L55" s="193">
        <v>30</v>
      </c>
      <c r="M55" s="193">
        <v>30</v>
      </c>
      <c r="N55" s="190"/>
      <c r="O55" s="188"/>
      <c r="P55" s="191"/>
      <c r="Q55" s="30"/>
      <c r="R55" s="30"/>
      <c r="S55" s="30"/>
      <c r="T55" s="182"/>
      <c r="U55" s="30"/>
      <c r="V55" s="182"/>
      <c r="W55" s="30"/>
    </row>
    <row r="56" spans="1:23" ht="14.25" customHeight="1" x14ac:dyDescent="0.3">
      <c r="A56" s="30" t="s">
        <v>512</v>
      </c>
      <c r="B56" s="30" t="s">
        <v>357</v>
      </c>
      <c r="C56" s="30" t="s">
        <v>513</v>
      </c>
      <c r="D56" s="30" t="s">
        <v>514</v>
      </c>
      <c r="E56" s="30" t="s">
        <v>515</v>
      </c>
      <c r="F56" s="30" t="s">
        <v>360</v>
      </c>
      <c r="G56" s="30" t="s">
        <v>361</v>
      </c>
      <c r="H56" s="30" t="e">
        <f>#REF!+1</f>
        <v>#REF!</v>
      </c>
      <c r="I56" s="30" t="s">
        <v>516</v>
      </c>
      <c r="J56" s="188">
        <v>25</v>
      </c>
      <c r="K56" s="30">
        <v>30</v>
      </c>
      <c r="L56" s="192">
        <v>30</v>
      </c>
      <c r="M56" s="192">
        <v>30</v>
      </c>
      <c r="N56" s="190"/>
      <c r="O56" s="188"/>
      <c r="P56" s="191"/>
      <c r="Q56" s="30"/>
      <c r="R56" s="30"/>
      <c r="S56" s="30">
        <f>R56*Q56</f>
        <v>0</v>
      </c>
      <c r="T56" s="182"/>
      <c r="U56" s="30"/>
      <c r="V56" s="182"/>
      <c r="W56" s="30"/>
    </row>
    <row r="57" spans="1:23" ht="14.25" customHeight="1" x14ac:dyDescent="0.3">
      <c r="A57" s="30" t="s">
        <v>517</v>
      </c>
      <c r="B57" s="30"/>
      <c r="C57" s="30"/>
      <c r="D57" s="30"/>
      <c r="E57" s="30"/>
      <c r="F57" s="30"/>
      <c r="G57" s="30"/>
      <c r="H57" s="30"/>
      <c r="I57" s="30"/>
      <c r="J57" s="188"/>
      <c r="K57" s="30">
        <v>80</v>
      </c>
      <c r="L57" s="189"/>
      <c r="M57" s="189"/>
      <c r="N57" s="190"/>
      <c r="O57" s="188"/>
      <c r="P57" s="191"/>
      <c r="Q57" s="30"/>
      <c r="R57" s="30"/>
      <c r="S57" s="30"/>
      <c r="T57" s="182"/>
      <c r="U57" s="30"/>
      <c r="V57" s="182"/>
      <c r="W57" s="30"/>
    </row>
    <row r="58" spans="1:23" ht="14.25" customHeight="1" x14ac:dyDescent="0.3">
      <c r="A58" s="6" t="s">
        <v>518</v>
      </c>
      <c r="B58" s="30"/>
      <c r="C58" s="30"/>
      <c r="D58" s="30"/>
      <c r="E58" s="30"/>
      <c r="F58" s="30"/>
      <c r="G58" s="30"/>
      <c r="H58" s="30"/>
      <c r="I58" s="30"/>
      <c r="J58" s="188"/>
      <c r="K58" s="30">
        <v>30</v>
      </c>
      <c r="L58" s="189" t="s">
        <v>458</v>
      </c>
      <c r="M58" s="192">
        <v>30</v>
      </c>
      <c r="N58" s="190"/>
      <c r="O58" s="188"/>
      <c r="P58" s="191"/>
      <c r="Q58" s="30"/>
      <c r="R58" s="30"/>
      <c r="S58" s="30"/>
      <c r="T58" s="182"/>
      <c r="U58" s="30"/>
      <c r="V58" s="182"/>
      <c r="W58" s="30"/>
    </row>
    <row r="59" spans="1:23" ht="14.25" customHeight="1" x14ac:dyDescent="0.3">
      <c r="A59" s="30" t="s">
        <v>519</v>
      </c>
      <c r="B59" s="30" t="s">
        <v>357</v>
      </c>
      <c r="C59" s="30" t="s">
        <v>520</v>
      </c>
      <c r="D59" s="30" t="s">
        <v>521</v>
      </c>
      <c r="E59" s="30" t="s">
        <v>522</v>
      </c>
      <c r="F59" s="30" t="s">
        <v>523</v>
      </c>
      <c r="G59" s="30" t="s">
        <v>361</v>
      </c>
      <c r="H59" s="30" t="e">
        <f>#REF!+1</f>
        <v>#REF!</v>
      </c>
      <c r="I59" s="30" t="s">
        <v>524</v>
      </c>
      <c r="J59" s="188">
        <v>150</v>
      </c>
      <c r="K59" s="30"/>
      <c r="L59" s="192">
        <v>80</v>
      </c>
      <c r="M59" s="192">
        <v>80</v>
      </c>
      <c r="N59" s="190"/>
      <c r="O59" s="188"/>
      <c r="P59" s="191"/>
      <c r="Q59" s="30"/>
      <c r="R59" s="30"/>
      <c r="S59" s="30"/>
      <c r="T59" s="182"/>
      <c r="U59" s="30"/>
      <c r="V59" s="182"/>
      <c r="W59" s="30"/>
    </row>
    <row r="60" spans="1:23" ht="14.25" customHeight="1" x14ac:dyDescent="0.3">
      <c r="A60" s="30" t="s">
        <v>525</v>
      </c>
      <c r="B60" s="30" t="s">
        <v>357</v>
      </c>
      <c r="C60" s="30" t="s">
        <v>526</v>
      </c>
      <c r="D60" s="30" t="s">
        <v>527</v>
      </c>
      <c r="E60" s="30"/>
      <c r="F60" s="30" t="s">
        <v>360</v>
      </c>
      <c r="G60" s="30" t="s">
        <v>350</v>
      </c>
      <c r="H60" s="30" t="e">
        <f t="shared" ref="H60:H61" si="3">H59+1</f>
        <v>#REF!</v>
      </c>
      <c r="I60" s="30" t="s">
        <v>528</v>
      </c>
      <c r="J60" s="188"/>
      <c r="K60" s="30"/>
      <c r="L60" s="192">
        <v>80</v>
      </c>
      <c r="M60" s="192">
        <v>80</v>
      </c>
      <c r="N60" s="190"/>
      <c r="O60" s="188"/>
      <c r="P60" s="191"/>
      <c r="Q60" s="30"/>
      <c r="R60" s="30"/>
      <c r="S60" s="30">
        <f t="shared" ref="S60:S62" si="4">R60*Q60</f>
        <v>0</v>
      </c>
      <c r="T60" s="182"/>
      <c r="U60" s="30"/>
      <c r="V60" s="182"/>
      <c r="W60" s="30"/>
    </row>
    <row r="61" spans="1:23" ht="14.25" customHeight="1" x14ac:dyDescent="0.3">
      <c r="A61" s="30" t="s">
        <v>529</v>
      </c>
      <c r="B61" s="30" t="s">
        <v>357</v>
      </c>
      <c r="C61" s="30" t="s">
        <v>530</v>
      </c>
      <c r="D61" s="30" t="s">
        <v>531</v>
      </c>
      <c r="E61" s="30" t="s">
        <v>532</v>
      </c>
      <c r="F61" s="30" t="s">
        <v>360</v>
      </c>
      <c r="G61" s="30"/>
      <c r="H61" s="30" t="e">
        <f t="shared" si="3"/>
        <v>#REF!</v>
      </c>
      <c r="I61" s="30" t="s">
        <v>533</v>
      </c>
      <c r="J61" s="188">
        <v>75</v>
      </c>
      <c r="K61" s="30">
        <v>775</v>
      </c>
      <c r="L61" s="192">
        <v>80</v>
      </c>
      <c r="M61" s="192">
        <v>80</v>
      </c>
      <c r="N61" s="190"/>
      <c r="O61" s="188"/>
      <c r="P61" s="191"/>
      <c r="Q61" s="30"/>
      <c r="R61" s="30"/>
      <c r="S61" s="30">
        <f t="shared" si="4"/>
        <v>0</v>
      </c>
      <c r="T61" s="182"/>
      <c r="U61" s="30"/>
      <c r="V61" s="182"/>
      <c r="W61" s="30"/>
    </row>
    <row r="62" spans="1:23" ht="14.25" customHeight="1" x14ac:dyDescent="0.3">
      <c r="A62" s="30" t="s">
        <v>534</v>
      </c>
      <c r="B62" s="30" t="s">
        <v>357</v>
      </c>
      <c r="C62" s="30" t="s">
        <v>535</v>
      </c>
      <c r="D62" s="30" t="s">
        <v>536</v>
      </c>
      <c r="E62" s="30"/>
      <c r="F62" s="30" t="s">
        <v>360</v>
      </c>
      <c r="G62" s="30" t="s">
        <v>361</v>
      </c>
      <c r="H62" s="30" t="e">
        <f>#REF!+1</f>
        <v>#REF!</v>
      </c>
      <c r="I62" s="30" t="s">
        <v>537</v>
      </c>
      <c r="J62" s="188">
        <v>750</v>
      </c>
      <c r="K62" s="30">
        <v>775</v>
      </c>
      <c r="L62" s="192">
        <v>775</v>
      </c>
      <c r="M62" s="192">
        <v>775</v>
      </c>
      <c r="N62" s="190"/>
      <c r="O62" s="188"/>
      <c r="P62" s="191"/>
      <c r="Q62" s="30"/>
      <c r="R62" s="30"/>
      <c r="S62" s="30">
        <f t="shared" si="4"/>
        <v>0</v>
      </c>
      <c r="T62" s="182"/>
      <c r="U62" s="30"/>
      <c r="V62" s="182"/>
      <c r="W62" s="30"/>
    </row>
    <row r="63" spans="1:23" ht="15.75" customHeight="1" x14ac:dyDescent="0.3">
      <c r="A63" s="30" t="s">
        <v>538</v>
      </c>
      <c r="B63" s="30"/>
      <c r="C63" s="202" t="s">
        <v>539</v>
      </c>
      <c r="D63" s="30" t="s">
        <v>540</v>
      </c>
      <c r="E63" s="30" t="s">
        <v>489</v>
      </c>
      <c r="F63" s="30" t="s">
        <v>360</v>
      </c>
      <c r="G63" s="30" t="s">
        <v>361</v>
      </c>
      <c r="H63" s="30"/>
      <c r="I63" s="30" t="s">
        <v>541</v>
      </c>
      <c r="J63" s="188"/>
      <c r="K63" s="30"/>
      <c r="L63" s="189"/>
      <c r="M63" s="189"/>
      <c r="N63" s="190"/>
      <c r="O63" s="188"/>
      <c r="P63" s="191"/>
      <c r="Q63" s="30"/>
      <c r="R63" s="30"/>
      <c r="S63" s="30"/>
      <c r="T63" s="182"/>
      <c r="U63" s="30"/>
      <c r="V63" s="182"/>
      <c r="W63" s="30"/>
    </row>
    <row r="64" spans="1:23" ht="15.75" customHeight="1" x14ac:dyDescent="0.3">
      <c r="A64" s="30" t="s">
        <v>542</v>
      </c>
      <c r="B64" s="30"/>
      <c r="C64" s="202" t="s">
        <v>543</v>
      </c>
      <c r="D64" s="30" t="s">
        <v>544</v>
      </c>
      <c r="E64" s="30"/>
      <c r="F64" s="30" t="s">
        <v>360</v>
      </c>
      <c r="G64" s="30"/>
      <c r="H64" s="30"/>
      <c r="I64" s="30" t="s">
        <v>545</v>
      </c>
      <c r="J64" s="188" t="s">
        <v>546</v>
      </c>
      <c r="K64" s="30"/>
      <c r="L64" s="189"/>
      <c r="M64" s="189"/>
      <c r="N64" s="190"/>
      <c r="O64" s="188"/>
      <c r="P64" s="191"/>
      <c r="Q64" s="30"/>
      <c r="R64" s="30"/>
      <c r="S64" s="30"/>
      <c r="T64" s="182"/>
      <c r="U64" s="30"/>
      <c r="V64" s="182"/>
      <c r="W64" s="30"/>
    </row>
    <row r="65" spans="1:23" ht="14.25" customHeight="1" x14ac:dyDescent="0.3">
      <c r="A65" s="30" t="s">
        <v>547</v>
      </c>
      <c r="B65" s="30"/>
      <c r="C65" s="30"/>
      <c r="D65" s="30" t="s">
        <v>548</v>
      </c>
      <c r="E65" s="30" t="s">
        <v>549</v>
      </c>
      <c r="F65" s="30"/>
      <c r="G65" s="30" t="s">
        <v>361</v>
      </c>
      <c r="H65" s="30" t="e">
        <f>#REF!+1</f>
        <v>#REF!</v>
      </c>
      <c r="I65" s="30" t="s">
        <v>550</v>
      </c>
      <c r="J65" s="188"/>
      <c r="K65" s="30"/>
      <c r="L65" s="189"/>
      <c r="M65" s="189"/>
      <c r="N65" s="190"/>
      <c r="O65" s="188"/>
      <c r="P65" s="191"/>
      <c r="Q65" s="30"/>
      <c r="R65" s="30"/>
      <c r="S65" s="30"/>
      <c r="T65" s="182"/>
      <c r="U65" s="30"/>
      <c r="V65" s="182"/>
      <c r="W65" s="30"/>
    </row>
    <row r="66" spans="1:23" ht="14.25" customHeight="1" x14ac:dyDescent="0.3">
      <c r="A66" s="30" t="s">
        <v>551</v>
      </c>
      <c r="B66" s="30" t="s">
        <v>357</v>
      </c>
      <c r="C66" s="30" t="s">
        <v>552</v>
      </c>
      <c r="D66" s="30" t="s">
        <v>553</v>
      </c>
      <c r="E66" s="30" t="s">
        <v>484</v>
      </c>
      <c r="F66" s="30"/>
      <c r="G66" s="30" t="s">
        <v>361</v>
      </c>
      <c r="H66" s="30"/>
      <c r="I66" s="30" t="s">
        <v>554</v>
      </c>
      <c r="J66" s="188"/>
      <c r="K66" s="30">
        <v>45</v>
      </c>
      <c r="L66" s="192">
        <v>45</v>
      </c>
      <c r="M66" s="192">
        <v>45</v>
      </c>
      <c r="N66" s="190"/>
      <c r="O66" s="188"/>
      <c r="P66" s="191"/>
      <c r="Q66" s="30"/>
      <c r="R66" s="30"/>
      <c r="S66" s="30">
        <f t="shared" ref="S66:S68" si="5">R66*Q66</f>
        <v>0</v>
      </c>
      <c r="T66" s="182"/>
      <c r="U66" s="30"/>
      <c r="V66" s="182"/>
      <c r="W66" s="30"/>
    </row>
    <row r="67" spans="1:23" ht="14.25" customHeight="1" x14ac:dyDescent="0.3">
      <c r="A67" s="30" t="s">
        <v>555</v>
      </c>
      <c r="B67" s="30" t="s">
        <v>357</v>
      </c>
      <c r="C67" s="30" t="s">
        <v>556</v>
      </c>
      <c r="D67" s="30" t="s">
        <v>557</v>
      </c>
      <c r="E67" s="30" t="s">
        <v>558</v>
      </c>
      <c r="F67" s="30" t="s">
        <v>559</v>
      </c>
      <c r="G67" s="30" t="s">
        <v>560</v>
      </c>
      <c r="H67" s="30">
        <f>H66+1</f>
        <v>1</v>
      </c>
      <c r="I67" s="30" t="s">
        <v>561</v>
      </c>
      <c r="J67" s="188"/>
      <c r="K67" s="30"/>
      <c r="L67" s="192" t="s">
        <v>458</v>
      </c>
      <c r="M67" s="192">
        <v>160</v>
      </c>
      <c r="N67" s="190"/>
      <c r="O67" s="188"/>
      <c r="P67" s="191"/>
      <c r="Q67" s="30"/>
      <c r="R67" s="30"/>
      <c r="S67" s="30">
        <f t="shared" si="5"/>
        <v>0</v>
      </c>
      <c r="T67" s="182"/>
      <c r="U67" s="30"/>
      <c r="V67" s="182"/>
      <c r="W67" s="30"/>
    </row>
    <row r="68" spans="1:23" ht="14.25" customHeight="1" x14ac:dyDescent="0.3">
      <c r="A68" s="30" t="s">
        <v>562</v>
      </c>
      <c r="B68" s="30"/>
      <c r="C68" s="30" t="s">
        <v>563</v>
      </c>
      <c r="D68" s="30" t="s">
        <v>564</v>
      </c>
      <c r="E68" s="30" t="s">
        <v>565</v>
      </c>
      <c r="F68" s="30" t="s">
        <v>360</v>
      </c>
      <c r="G68" s="30" t="s">
        <v>350</v>
      </c>
      <c r="H68" s="30"/>
      <c r="I68" s="30" t="s">
        <v>566</v>
      </c>
      <c r="J68" s="188">
        <v>300</v>
      </c>
      <c r="K68" s="30"/>
      <c r="L68" s="189"/>
      <c r="M68" s="189"/>
      <c r="N68" s="190"/>
      <c r="O68" s="188"/>
      <c r="P68" s="191"/>
      <c r="Q68" s="30"/>
      <c r="R68" s="30"/>
      <c r="S68" s="30">
        <f t="shared" si="5"/>
        <v>0</v>
      </c>
      <c r="T68" s="182"/>
      <c r="U68" s="30"/>
      <c r="V68" s="182"/>
      <c r="W68" s="30"/>
    </row>
    <row r="69" spans="1:23" ht="14.25" customHeight="1" x14ac:dyDescent="0.3">
      <c r="A69" s="30" t="s">
        <v>567</v>
      </c>
      <c r="B69" s="30"/>
      <c r="C69" s="30"/>
      <c r="D69" s="30"/>
      <c r="E69" s="30"/>
      <c r="F69" s="30"/>
      <c r="G69" s="30"/>
      <c r="H69" s="30"/>
      <c r="I69" s="30"/>
      <c r="J69" s="188"/>
      <c r="K69" s="30">
        <v>30</v>
      </c>
      <c r="L69" s="189"/>
      <c r="M69" s="189"/>
      <c r="N69" s="190"/>
      <c r="O69" s="188"/>
      <c r="P69" s="191"/>
      <c r="Q69" s="30"/>
      <c r="R69" s="30"/>
      <c r="S69" s="30"/>
      <c r="T69" s="182"/>
      <c r="U69" s="30"/>
      <c r="V69" s="182"/>
      <c r="W69" s="30"/>
    </row>
    <row r="70" spans="1:23" ht="14.25" customHeight="1" x14ac:dyDescent="0.3">
      <c r="A70" s="30" t="s">
        <v>46</v>
      </c>
      <c r="B70" s="30"/>
      <c r="C70" s="30"/>
      <c r="D70" s="30"/>
      <c r="E70" s="30"/>
      <c r="F70" s="30"/>
      <c r="G70" s="30"/>
      <c r="H70" s="30"/>
      <c r="I70" s="30"/>
      <c r="J70" s="188">
        <v>25</v>
      </c>
      <c r="K70" s="30">
        <v>30</v>
      </c>
      <c r="L70" s="192">
        <v>30</v>
      </c>
      <c r="M70" s="192">
        <v>30</v>
      </c>
      <c r="N70" s="190"/>
      <c r="O70" s="188"/>
      <c r="P70" s="191"/>
      <c r="Q70" s="30"/>
      <c r="R70" s="30"/>
      <c r="S70" s="30">
        <f>R70*Q70</f>
        <v>0</v>
      </c>
      <c r="T70" s="182"/>
      <c r="U70" s="30"/>
      <c r="V70" s="182"/>
      <c r="W70" s="30"/>
    </row>
    <row r="71" spans="1:23" ht="14.25" customHeight="1" x14ac:dyDescent="0.3">
      <c r="A71" s="30" t="s">
        <v>568</v>
      </c>
      <c r="B71" s="30"/>
      <c r="C71" s="30"/>
      <c r="D71" s="30" t="s">
        <v>569</v>
      </c>
      <c r="E71" s="30"/>
      <c r="F71" s="30" t="s">
        <v>360</v>
      </c>
      <c r="G71" s="30" t="s">
        <v>361</v>
      </c>
      <c r="H71" s="30" t="e">
        <f>#REF!+1</f>
        <v>#REF!</v>
      </c>
      <c r="I71" s="30" t="s">
        <v>570</v>
      </c>
      <c r="J71" s="188">
        <v>25</v>
      </c>
      <c r="K71" s="30">
        <v>30</v>
      </c>
      <c r="L71" s="192">
        <v>30</v>
      </c>
      <c r="M71" s="192">
        <v>30</v>
      </c>
      <c r="N71" s="190"/>
      <c r="O71" s="188"/>
      <c r="P71" s="191"/>
      <c r="Q71" s="30"/>
      <c r="R71" s="30"/>
      <c r="S71" s="30"/>
      <c r="T71" s="182"/>
      <c r="U71" s="30"/>
      <c r="V71" s="182"/>
      <c r="W71" s="30"/>
    </row>
    <row r="72" spans="1:23" ht="14.25" customHeight="1" x14ac:dyDescent="0.3">
      <c r="A72" s="30" t="s">
        <v>571</v>
      </c>
      <c r="B72" s="30"/>
      <c r="C72" s="30"/>
      <c r="D72" s="30"/>
      <c r="E72" s="30"/>
      <c r="F72" s="30"/>
      <c r="G72" s="30"/>
      <c r="H72" s="30"/>
      <c r="I72" s="30"/>
      <c r="J72" s="188"/>
      <c r="K72" s="30">
        <v>30</v>
      </c>
      <c r="L72" s="192">
        <v>30</v>
      </c>
      <c r="M72" s="192">
        <v>30</v>
      </c>
      <c r="N72" s="190"/>
      <c r="O72" s="188"/>
      <c r="P72" s="191"/>
      <c r="Q72" s="30"/>
      <c r="R72" s="30"/>
      <c r="S72" s="30"/>
      <c r="T72" s="182"/>
      <c r="U72" s="30"/>
      <c r="V72" s="182"/>
      <c r="W72" s="30"/>
    </row>
    <row r="73" spans="1:23" ht="14.25" customHeight="1" x14ac:dyDescent="0.3">
      <c r="A73" s="30" t="s">
        <v>572</v>
      </c>
      <c r="B73" s="30"/>
      <c r="C73" s="30"/>
      <c r="D73" s="30" t="s">
        <v>573</v>
      </c>
      <c r="E73" s="30"/>
      <c r="F73" s="30" t="s">
        <v>574</v>
      </c>
      <c r="G73" s="30" t="s">
        <v>350</v>
      </c>
      <c r="H73" s="30"/>
      <c r="I73" s="30" t="s">
        <v>575</v>
      </c>
      <c r="J73" s="188"/>
      <c r="K73" s="30">
        <v>30</v>
      </c>
      <c r="L73" s="189"/>
      <c r="M73" s="189"/>
      <c r="N73" s="190"/>
      <c r="O73" s="188"/>
      <c r="P73" s="191"/>
      <c r="Q73" s="30"/>
      <c r="R73" s="30"/>
      <c r="S73" s="30">
        <f t="shared" ref="S73:S75" si="6">R73*Q73</f>
        <v>0</v>
      </c>
      <c r="T73" s="182"/>
      <c r="U73" s="30"/>
      <c r="V73" s="182"/>
      <c r="W73" s="30"/>
    </row>
    <row r="74" spans="1:23" ht="14.25" customHeight="1" x14ac:dyDescent="0.3">
      <c r="A74" s="30" t="s">
        <v>576</v>
      </c>
      <c r="B74" s="30" t="s">
        <v>357</v>
      </c>
      <c r="C74" s="30" t="s">
        <v>577</v>
      </c>
      <c r="D74" s="30" t="s">
        <v>578</v>
      </c>
      <c r="E74" s="30" t="s">
        <v>579</v>
      </c>
      <c r="F74" s="30" t="s">
        <v>580</v>
      </c>
      <c r="G74" s="30" t="s">
        <v>350</v>
      </c>
      <c r="H74" s="30" t="e">
        <f t="shared" ref="H74:H75" si="7">#REF!+1</f>
        <v>#REF!</v>
      </c>
      <c r="I74" s="30" t="s">
        <v>581</v>
      </c>
      <c r="J74" s="188"/>
      <c r="K74" s="30"/>
      <c r="L74" s="189"/>
      <c r="M74" s="189"/>
      <c r="N74" s="190"/>
      <c r="O74" s="188"/>
      <c r="P74" s="191"/>
      <c r="Q74" s="30"/>
      <c r="R74" s="30"/>
      <c r="S74" s="30">
        <f t="shared" si="6"/>
        <v>0</v>
      </c>
      <c r="T74" s="182"/>
      <c r="U74" s="30"/>
      <c r="V74" s="182"/>
      <c r="W74" s="30"/>
    </row>
    <row r="75" spans="1:23" ht="14.25" customHeight="1" x14ac:dyDescent="0.3">
      <c r="A75" s="30" t="s">
        <v>582</v>
      </c>
      <c r="B75" s="30" t="s">
        <v>357</v>
      </c>
      <c r="C75" s="30" t="s">
        <v>583</v>
      </c>
      <c r="D75" s="30" t="s">
        <v>584</v>
      </c>
      <c r="E75" s="30"/>
      <c r="F75" s="30" t="s">
        <v>585</v>
      </c>
      <c r="G75" s="30" t="s">
        <v>361</v>
      </c>
      <c r="H75" s="30" t="e">
        <f t="shared" si="7"/>
        <v>#REF!</v>
      </c>
      <c r="I75" s="30" t="s">
        <v>586</v>
      </c>
      <c r="J75" s="188">
        <v>25</v>
      </c>
      <c r="K75" s="30">
        <v>30</v>
      </c>
      <c r="L75" s="192">
        <v>30</v>
      </c>
      <c r="M75" s="192">
        <v>30</v>
      </c>
      <c r="N75" s="190"/>
      <c r="O75" s="188"/>
      <c r="P75" s="191"/>
      <c r="Q75" s="30"/>
      <c r="R75" s="30"/>
      <c r="S75" s="30">
        <f t="shared" si="6"/>
        <v>0</v>
      </c>
      <c r="T75" s="182"/>
      <c r="U75" s="30"/>
      <c r="V75" s="182"/>
      <c r="W75" s="30"/>
    </row>
    <row r="76" spans="1:23" ht="14.25" customHeight="1" x14ac:dyDescent="0.3">
      <c r="A76" s="30" t="s">
        <v>587</v>
      </c>
      <c r="B76" s="30"/>
      <c r="C76" s="30" t="s">
        <v>588</v>
      </c>
      <c r="D76" s="30" t="s">
        <v>495</v>
      </c>
      <c r="E76" s="30" t="s">
        <v>496</v>
      </c>
      <c r="F76" s="30" t="s">
        <v>360</v>
      </c>
      <c r="G76" s="30"/>
      <c r="H76" s="30"/>
      <c r="I76" s="30" t="s">
        <v>497</v>
      </c>
      <c r="J76" s="188" t="s">
        <v>589</v>
      </c>
      <c r="K76" s="30"/>
      <c r="L76" s="189"/>
      <c r="M76" s="189"/>
      <c r="N76" s="190"/>
      <c r="O76" s="188"/>
      <c r="P76" s="191"/>
      <c r="Q76" s="30"/>
      <c r="R76" s="30"/>
      <c r="S76" s="30"/>
      <c r="T76" s="182"/>
      <c r="U76" s="30"/>
      <c r="V76" s="182"/>
      <c r="W76" s="30"/>
    </row>
    <row r="77" spans="1:23" ht="14.25" customHeight="1" x14ac:dyDescent="0.3">
      <c r="A77" s="30" t="s">
        <v>590</v>
      </c>
      <c r="B77" s="30"/>
      <c r="C77" s="30"/>
      <c r="D77" s="30"/>
      <c r="E77" s="30"/>
      <c r="F77" s="30"/>
      <c r="G77" s="30"/>
      <c r="H77" s="30"/>
      <c r="I77" s="30"/>
      <c r="J77" s="188"/>
      <c r="K77" s="30"/>
      <c r="L77" s="189"/>
      <c r="M77" s="189"/>
      <c r="N77" s="190"/>
      <c r="O77" s="188"/>
      <c r="P77" s="191"/>
      <c r="Q77" s="30"/>
      <c r="R77" s="30"/>
      <c r="S77" s="30">
        <f>R77*Q77</f>
        <v>0</v>
      </c>
      <c r="T77" s="182"/>
      <c r="U77" s="30"/>
      <c r="V77" s="182"/>
      <c r="W77" s="30"/>
    </row>
    <row r="78" spans="1:23" ht="14.25" customHeight="1" x14ac:dyDescent="0.3">
      <c r="A78" s="30" t="s">
        <v>591</v>
      </c>
      <c r="B78" s="30"/>
      <c r="C78" s="30" t="s">
        <v>592</v>
      </c>
      <c r="D78" s="30"/>
      <c r="E78" s="30"/>
      <c r="F78" s="30"/>
      <c r="G78" s="30"/>
      <c r="H78" s="30" t="e">
        <f>#REF!+1</f>
        <v>#REF!</v>
      </c>
      <c r="I78" s="30"/>
      <c r="J78" s="188">
        <v>25</v>
      </c>
      <c r="K78" s="30">
        <v>30</v>
      </c>
      <c r="L78" s="189"/>
      <c r="M78" s="189"/>
      <c r="N78" s="190"/>
      <c r="O78" s="188"/>
      <c r="P78" s="191"/>
      <c r="Q78" s="30"/>
      <c r="R78" s="30"/>
      <c r="S78" s="30"/>
      <c r="T78" s="182"/>
      <c r="U78" s="30"/>
      <c r="V78" s="182"/>
      <c r="W78" s="30"/>
    </row>
    <row r="79" spans="1:23" ht="14.25" customHeight="1" x14ac:dyDescent="0.3">
      <c r="A79" s="30" t="s">
        <v>593</v>
      </c>
      <c r="B79" s="30"/>
      <c r="C79" s="30"/>
      <c r="D79" s="30" t="s">
        <v>594</v>
      </c>
      <c r="E79" s="30" t="s">
        <v>595</v>
      </c>
      <c r="F79" s="30" t="s">
        <v>360</v>
      </c>
      <c r="G79" s="30"/>
      <c r="H79" s="30">
        <v>2014055</v>
      </c>
      <c r="I79" s="203" t="s">
        <v>596</v>
      </c>
      <c r="J79" s="188"/>
      <c r="K79" s="30">
        <v>30</v>
      </c>
      <c r="L79" s="189" t="s">
        <v>458</v>
      </c>
      <c r="M79" s="192">
        <v>30</v>
      </c>
      <c r="N79" s="190"/>
      <c r="O79" s="188"/>
      <c r="P79" s="191"/>
      <c r="Q79" s="30"/>
      <c r="R79" s="30"/>
      <c r="S79" s="30"/>
      <c r="T79" s="182"/>
      <c r="U79" s="30"/>
      <c r="V79" s="182"/>
      <c r="W79" s="30"/>
    </row>
    <row r="80" spans="1:23" ht="14.25" customHeight="1" x14ac:dyDescent="0.3">
      <c r="A80" s="30" t="s">
        <v>597</v>
      </c>
      <c r="B80" s="30"/>
      <c r="C80" s="30"/>
      <c r="D80" s="30"/>
      <c r="E80" s="30"/>
      <c r="F80" s="30"/>
      <c r="G80" s="30"/>
      <c r="H80" s="30"/>
      <c r="I80" s="30"/>
      <c r="J80" s="188">
        <v>40</v>
      </c>
      <c r="K80" s="30">
        <v>45</v>
      </c>
      <c r="L80" s="192">
        <v>45</v>
      </c>
      <c r="M80" s="192">
        <v>45</v>
      </c>
      <c r="N80" s="190"/>
      <c r="O80" s="188"/>
      <c r="P80" s="191"/>
      <c r="Q80" s="30"/>
      <c r="R80" s="30"/>
      <c r="S80" s="30"/>
      <c r="T80" s="182"/>
      <c r="U80" s="30"/>
      <c r="V80" s="182"/>
      <c r="W80" s="30"/>
    </row>
    <row r="81" spans="1:23" ht="14.25" customHeight="1" x14ac:dyDescent="0.3">
      <c r="A81" s="30" t="s">
        <v>598</v>
      </c>
      <c r="B81" s="30" t="s">
        <v>357</v>
      </c>
      <c r="C81" s="30" t="s">
        <v>599</v>
      </c>
      <c r="D81" s="30"/>
      <c r="E81" s="30" t="s">
        <v>600</v>
      </c>
      <c r="F81" s="30" t="s">
        <v>601</v>
      </c>
      <c r="G81" s="30" t="s">
        <v>361</v>
      </c>
      <c r="H81" s="30" t="e">
        <f>#REF!+1</f>
        <v>#REF!</v>
      </c>
      <c r="I81" s="30" t="s">
        <v>603</v>
      </c>
      <c r="J81" s="188">
        <v>55</v>
      </c>
      <c r="K81" s="30">
        <v>80</v>
      </c>
      <c r="L81" s="192">
        <v>80</v>
      </c>
      <c r="M81" s="192">
        <v>80</v>
      </c>
      <c r="N81" s="190"/>
      <c r="O81" s="188"/>
      <c r="P81" s="191"/>
      <c r="Q81" s="30"/>
      <c r="R81" s="30"/>
      <c r="S81" s="30"/>
      <c r="T81" s="182"/>
      <c r="U81" s="30"/>
      <c r="V81" s="182"/>
      <c r="W81" s="30"/>
    </row>
    <row r="82" spans="1:23" ht="14.25" customHeight="1" x14ac:dyDescent="0.3">
      <c r="A82" s="30" t="s">
        <v>137</v>
      </c>
      <c r="B82" s="30" t="s">
        <v>357</v>
      </c>
      <c r="C82" s="30" t="s">
        <v>604</v>
      </c>
      <c r="D82" s="30" t="s">
        <v>605</v>
      </c>
      <c r="E82" s="30" t="s">
        <v>606</v>
      </c>
      <c r="F82" s="30" t="s">
        <v>360</v>
      </c>
      <c r="G82" s="30" t="s">
        <v>361</v>
      </c>
      <c r="H82" s="30" t="e">
        <f t="shared" ref="H82:H83" si="8">H81+1</f>
        <v>#REF!</v>
      </c>
      <c r="I82" s="30" t="s">
        <v>608</v>
      </c>
      <c r="J82" s="188">
        <v>40</v>
      </c>
      <c r="K82" s="30">
        <v>45</v>
      </c>
      <c r="L82" s="189"/>
      <c r="M82" s="189"/>
      <c r="N82" s="190"/>
      <c r="O82" s="188"/>
      <c r="P82" s="191"/>
      <c r="Q82" s="30"/>
      <c r="R82" s="30"/>
      <c r="S82" s="30"/>
      <c r="T82" s="182"/>
      <c r="U82" s="30"/>
      <c r="V82" s="182"/>
      <c r="W82" s="30"/>
    </row>
    <row r="83" spans="1:23" ht="14.25" customHeight="1" x14ac:dyDescent="0.3">
      <c r="A83" s="30" t="s">
        <v>609</v>
      </c>
      <c r="B83" s="30" t="s">
        <v>357</v>
      </c>
      <c r="C83" s="30" t="s">
        <v>610</v>
      </c>
      <c r="D83" s="30" t="s">
        <v>611</v>
      </c>
      <c r="E83" s="30" t="s">
        <v>612</v>
      </c>
      <c r="F83" s="30" t="s">
        <v>613</v>
      </c>
      <c r="G83" s="30" t="s">
        <v>614</v>
      </c>
      <c r="H83" s="30" t="e">
        <f t="shared" si="8"/>
        <v>#REF!</v>
      </c>
      <c r="I83" s="30" t="s">
        <v>615</v>
      </c>
      <c r="J83" s="188"/>
      <c r="K83" s="30"/>
      <c r="L83" s="189"/>
      <c r="M83" s="189"/>
      <c r="N83" s="190"/>
      <c r="O83" s="188"/>
      <c r="P83" s="191"/>
      <c r="Q83" s="30"/>
      <c r="R83" s="30"/>
      <c r="S83" s="30"/>
      <c r="T83" s="182"/>
      <c r="U83" s="30"/>
      <c r="V83" s="182"/>
      <c r="W83" s="30"/>
    </row>
    <row r="84" spans="1:23" ht="14.2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8"/>
      <c r="K84" s="30"/>
      <c r="L84" s="189"/>
      <c r="M84" s="189"/>
      <c r="N84" s="190"/>
      <c r="O84" s="188"/>
      <c r="P84" s="191"/>
      <c r="Q84" s="30"/>
      <c r="R84" s="30"/>
      <c r="S84" s="30"/>
      <c r="T84" s="182"/>
      <c r="U84" s="30"/>
      <c r="V84" s="182"/>
      <c r="W84" s="30"/>
    </row>
    <row r="85" spans="1:23" ht="14.2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8">
        <f>SUM(J3:J83)</f>
        <v>5117.5</v>
      </c>
      <c r="K85" s="30"/>
      <c r="L85" s="189"/>
      <c r="M85" s="189"/>
      <c r="N85" s="190"/>
      <c r="O85" s="188"/>
      <c r="P85" s="191"/>
      <c r="Q85" s="30"/>
      <c r="R85" s="30"/>
      <c r="S85" s="30"/>
      <c r="T85" s="182"/>
      <c r="U85" s="30"/>
      <c r="V85" s="182"/>
      <c r="W85" s="30"/>
    </row>
    <row r="86" spans="1:23" x14ac:dyDescent="0.3">
      <c r="A86" s="204"/>
      <c r="B86" s="205"/>
      <c r="C86" s="205"/>
      <c r="D86" s="205"/>
      <c r="E86" s="205"/>
      <c r="F86" s="205"/>
      <c r="G86" s="205"/>
      <c r="H86" s="205"/>
      <c r="I86" s="205"/>
      <c r="J86" s="206">
        <f>SUM(J85)</f>
        <v>5117.5</v>
      </c>
      <c r="K86" s="207">
        <f t="shared" ref="K86:L86" si="9">SUM(K3:K85)</f>
        <v>5500</v>
      </c>
      <c r="L86" s="208">
        <f t="shared" si="9"/>
        <v>4660</v>
      </c>
      <c r="M86" s="206">
        <f>SUM(M3:M74)</f>
        <v>4700</v>
      </c>
      <c r="N86" s="209"/>
      <c r="O86" s="206"/>
      <c r="P86" s="205"/>
      <c r="Q86" s="205"/>
      <c r="R86" s="205"/>
      <c r="S86" s="205">
        <f>SUM(S3:S64)</f>
        <v>0</v>
      </c>
      <c r="T86" s="182"/>
      <c r="U86" s="30"/>
      <c r="V86" s="182"/>
      <c r="W86" s="30"/>
    </row>
    <row r="87" spans="1:23" ht="14.25" customHeight="1" x14ac:dyDescent="0.3">
      <c r="A87" s="30"/>
      <c r="B87" s="30"/>
      <c r="C87" s="30"/>
      <c r="D87" s="30"/>
      <c r="E87" s="30"/>
      <c r="F87" s="30"/>
      <c r="G87" s="30"/>
      <c r="H87" s="30"/>
      <c r="I87" s="30" t="s">
        <v>617</v>
      </c>
      <c r="J87" s="188"/>
      <c r="K87" s="188"/>
      <c r="L87" s="188"/>
      <c r="M87" s="188"/>
      <c r="N87" s="200"/>
      <c r="O87" s="188"/>
      <c r="P87" s="30"/>
      <c r="Q87" s="30"/>
      <c r="R87" s="30"/>
      <c r="S87" s="30"/>
      <c r="T87" s="182"/>
      <c r="U87" s="30"/>
      <c r="V87" s="182"/>
      <c r="W87" s="30"/>
    </row>
    <row r="88" spans="1:23" ht="14.2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8"/>
      <c r="K88" s="188"/>
      <c r="L88" s="188"/>
      <c r="M88" s="188"/>
      <c r="N88" s="200"/>
      <c r="O88" s="188"/>
      <c r="P88" s="30"/>
      <c r="Q88" s="30"/>
      <c r="R88" s="30"/>
      <c r="S88" s="30"/>
      <c r="T88" s="182"/>
      <c r="U88" s="30"/>
      <c r="V88" s="182"/>
      <c r="W88" s="30"/>
    </row>
    <row r="89" spans="1:23" ht="14.2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8"/>
      <c r="K89" s="188"/>
      <c r="L89" s="188"/>
      <c r="M89" s="188"/>
      <c r="N89" s="200"/>
      <c r="O89" s="188"/>
      <c r="P89" s="30"/>
      <c r="Q89" s="30"/>
      <c r="R89" s="30"/>
      <c r="S89" s="30"/>
      <c r="T89" s="182"/>
      <c r="U89" s="30"/>
      <c r="V89" s="182"/>
      <c r="W89" s="30"/>
    </row>
    <row r="90" spans="1:23" ht="14.2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8"/>
      <c r="K90" s="188"/>
      <c r="L90" s="188"/>
      <c r="M90" s="188"/>
      <c r="N90" s="200"/>
      <c r="O90" s="188"/>
      <c r="P90" s="30"/>
      <c r="Q90" s="30"/>
      <c r="R90" s="30"/>
      <c r="S90" s="30"/>
      <c r="T90" s="182"/>
      <c r="U90" s="30"/>
      <c r="V90" s="182"/>
      <c r="W90" s="30"/>
    </row>
    <row r="91" spans="1:23" ht="14.25" customHeight="1" x14ac:dyDescent="0.3">
      <c r="A91" s="30"/>
      <c r="B91" s="30"/>
      <c r="C91" s="210"/>
      <c r="D91" s="30"/>
      <c r="E91" s="30"/>
      <c r="F91" s="30"/>
      <c r="G91" s="30"/>
      <c r="H91" s="30"/>
      <c r="I91" s="30"/>
      <c r="J91" s="188"/>
      <c r="K91" s="188"/>
      <c r="L91" s="188"/>
      <c r="M91" s="188"/>
      <c r="N91" s="200"/>
      <c r="O91" s="188"/>
      <c r="P91" s="30"/>
      <c r="Q91" s="30"/>
      <c r="R91" s="30"/>
      <c r="S91" s="30"/>
      <c r="T91" s="182"/>
      <c r="U91" s="30"/>
      <c r="V91" s="182"/>
      <c r="W91" s="30"/>
    </row>
    <row r="92" spans="1:23" ht="14.25" customHeight="1" x14ac:dyDescent="0.3">
      <c r="A92" s="30"/>
      <c r="B92" s="30"/>
      <c r="C92" s="210"/>
      <c r="D92" s="30"/>
      <c r="E92" s="30"/>
      <c r="F92" s="30"/>
      <c r="G92" s="30"/>
      <c r="H92" s="30"/>
      <c r="I92" s="30"/>
      <c r="J92" s="188"/>
      <c r="K92" s="188"/>
      <c r="L92" s="188"/>
      <c r="M92" s="188"/>
      <c r="N92" s="200"/>
      <c r="O92" s="188"/>
      <c r="P92" s="30"/>
      <c r="Q92" s="30"/>
      <c r="R92" s="30"/>
      <c r="S92" s="30"/>
      <c r="T92" s="182"/>
      <c r="U92" s="30"/>
      <c r="V92" s="182"/>
      <c r="W92" s="30"/>
    </row>
    <row r="93" spans="1:23" ht="14.25" customHeight="1" x14ac:dyDescent="0.3">
      <c r="A93" s="30"/>
      <c r="B93" s="30"/>
      <c r="C93" s="210"/>
      <c r="D93" s="30"/>
      <c r="E93" s="30"/>
      <c r="F93" s="30"/>
      <c r="G93" s="30"/>
      <c r="H93" s="30"/>
      <c r="I93" s="30"/>
      <c r="J93" s="188"/>
      <c r="K93" s="188"/>
      <c r="L93" s="188"/>
      <c r="M93" s="188"/>
      <c r="N93" s="200"/>
      <c r="O93" s="188"/>
      <c r="P93" s="30"/>
      <c r="Q93" s="30"/>
      <c r="R93" s="30"/>
      <c r="S93" s="30"/>
      <c r="T93" s="182"/>
      <c r="U93" s="30"/>
      <c r="V93" s="182"/>
      <c r="W93" s="30"/>
    </row>
    <row r="94" spans="1:23" ht="14.2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8"/>
      <c r="K94" s="188"/>
      <c r="L94" s="188"/>
      <c r="M94" s="188"/>
      <c r="N94" s="200"/>
      <c r="O94" s="188"/>
      <c r="P94" s="30"/>
      <c r="Q94" s="30"/>
      <c r="R94" s="30"/>
      <c r="S94" s="30"/>
      <c r="T94" s="182"/>
      <c r="U94" s="30"/>
      <c r="V94" s="182"/>
      <c r="W94" s="30"/>
    </row>
    <row r="95" spans="1:23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 ht="15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  <row r="1004" spans="1:23" ht="15.7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</row>
    <row r="1005" spans="1:23" ht="15.7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</row>
  </sheetData>
  <autoFilter ref="A1:S8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7.42578125" defaultRowHeight="15" customHeight="1" x14ac:dyDescent="0.2"/>
  <cols>
    <col min="1" max="1" width="26" customWidth="1"/>
    <col min="2" max="2" width="20" customWidth="1"/>
    <col min="3" max="3" width="9.42578125" customWidth="1"/>
    <col min="4" max="4" width="13.5703125" customWidth="1"/>
    <col min="5" max="5" width="13.85546875" customWidth="1"/>
    <col min="6" max="6" width="31.42578125" customWidth="1"/>
    <col min="7" max="7" width="38.42578125" customWidth="1"/>
    <col min="8" max="8" width="27.5703125" customWidth="1"/>
    <col min="9" max="9" width="18.42578125" customWidth="1"/>
    <col min="10" max="10" width="15" customWidth="1"/>
    <col min="11" max="11" width="9.42578125" customWidth="1"/>
    <col min="12" max="12" width="31.140625" customWidth="1"/>
    <col min="13" max="13" width="4.5703125" customWidth="1"/>
    <col min="14" max="14" width="20.42578125" customWidth="1"/>
    <col min="15" max="15" width="15.42578125" customWidth="1"/>
    <col min="16" max="16" width="28.5703125" customWidth="1"/>
    <col min="17" max="17" width="11" customWidth="1"/>
    <col min="18" max="20" width="8.85546875" customWidth="1"/>
    <col min="21" max="21" width="26" customWidth="1"/>
    <col min="22" max="26" width="8.85546875" customWidth="1"/>
  </cols>
  <sheetData>
    <row r="1" spans="1:26" ht="45" x14ac:dyDescent="0.3">
      <c r="A1" s="211" t="s">
        <v>618</v>
      </c>
      <c r="B1" s="211" t="s">
        <v>619</v>
      </c>
      <c r="C1" s="211" t="s">
        <v>620</v>
      </c>
      <c r="D1" s="211" t="s">
        <v>621</v>
      </c>
      <c r="E1" s="211" t="s">
        <v>622</v>
      </c>
      <c r="F1" s="211" t="s">
        <v>623</v>
      </c>
      <c r="G1" s="211" t="s">
        <v>624</v>
      </c>
      <c r="H1" s="211" t="s">
        <v>625</v>
      </c>
      <c r="I1" s="211" t="s">
        <v>626</v>
      </c>
      <c r="J1" s="211" t="s">
        <v>627</v>
      </c>
      <c r="K1" s="211" t="s">
        <v>628</v>
      </c>
      <c r="L1" s="211" t="s">
        <v>629</v>
      </c>
      <c r="M1" s="211" t="s">
        <v>630</v>
      </c>
      <c r="N1" s="211" t="s">
        <v>631</v>
      </c>
      <c r="O1" s="211" t="s">
        <v>632</v>
      </c>
      <c r="P1" s="30" t="s">
        <v>2</v>
      </c>
      <c r="Q1" s="212" t="s">
        <v>633</v>
      </c>
      <c r="R1" s="30" t="s">
        <v>634</v>
      </c>
      <c r="S1" s="30"/>
      <c r="T1" s="30"/>
      <c r="U1" s="211"/>
      <c r="V1" s="30"/>
      <c r="W1" s="30"/>
      <c r="X1" s="30"/>
      <c r="Y1" s="30"/>
      <c r="Z1" s="30"/>
    </row>
    <row r="2" spans="1:26" ht="13.5" customHeight="1" x14ac:dyDescent="0.3">
      <c r="A2" s="30" t="s">
        <v>346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13" t="s">
        <v>635</v>
      </c>
      <c r="M2" s="30"/>
      <c r="N2" s="30"/>
      <c r="O2" s="30"/>
      <c r="P2" s="30"/>
      <c r="Q2" s="214"/>
      <c r="R2" s="30" t="s">
        <v>347</v>
      </c>
      <c r="S2" s="30"/>
      <c r="T2" s="30"/>
      <c r="U2" s="30"/>
      <c r="V2" s="30"/>
      <c r="W2" s="30"/>
      <c r="X2" s="30"/>
      <c r="Y2" s="30"/>
      <c r="Z2" s="30"/>
    </row>
    <row r="3" spans="1:26" ht="13.5" customHeight="1" x14ac:dyDescent="0.3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15" t="str">
        <f>HYPERLINK("mailto:alawson@ebsco.com","alawson@ebsco.com")</f>
        <v>alawson@ebsco.com</v>
      </c>
      <c r="M3" s="30"/>
      <c r="N3" s="30" t="s">
        <v>636</v>
      </c>
      <c r="O3" s="212" t="s">
        <v>637</v>
      </c>
      <c r="P3" s="30"/>
      <c r="Q3" s="214">
        <v>41659</v>
      </c>
      <c r="R3" s="216"/>
      <c r="S3" s="30"/>
      <c r="T3" s="30"/>
      <c r="U3" s="30"/>
      <c r="V3" s="30"/>
      <c r="W3" s="30"/>
      <c r="X3" s="30"/>
      <c r="Y3" s="30"/>
      <c r="Z3" s="30"/>
    </row>
    <row r="4" spans="1:26" ht="13.5" customHeight="1" x14ac:dyDescent="0.3">
      <c r="A4" s="30" t="s">
        <v>352</v>
      </c>
      <c r="B4" s="30"/>
      <c r="C4" s="30"/>
      <c r="D4" s="217"/>
      <c r="E4" s="30"/>
      <c r="F4" s="30"/>
      <c r="G4" s="30" t="s">
        <v>638</v>
      </c>
      <c r="H4" s="30" t="s">
        <v>639</v>
      </c>
      <c r="I4" s="30" t="s">
        <v>360</v>
      </c>
      <c r="J4" s="30" t="s">
        <v>350</v>
      </c>
      <c r="K4" s="30" t="s">
        <v>640</v>
      </c>
      <c r="L4" s="215" t="str">
        <f>HYPERLINK("mailto:annabelleballsdon@hotmail.com","annabelleballsdon@hotmail.com")</f>
        <v>annabelleballsdon@hotmail.com</v>
      </c>
      <c r="M4" s="30"/>
      <c r="N4" s="30"/>
      <c r="O4" s="212" t="s">
        <v>637</v>
      </c>
      <c r="P4" s="30"/>
      <c r="Q4" s="212"/>
      <c r="R4" s="216"/>
      <c r="S4" s="30"/>
      <c r="T4" s="30"/>
      <c r="U4" s="30"/>
      <c r="V4" s="30"/>
      <c r="W4" s="30"/>
      <c r="X4" s="30"/>
      <c r="Y4" s="30"/>
      <c r="Z4" s="30"/>
    </row>
    <row r="5" spans="1:26" ht="13.5" customHeight="1" x14ac:dyDescent="0.3">
      <c r="A5" s="30" t="s">
        <v>355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215" t="s">
        <v>641</v>
      </c>
      <c r="M5" s="30"/>
      <c r="N5" s="30"/>
      <c r="O5" s="212" t="s">
        <v>637</v>
      </c>
      <c r="P5" s="30"/>
      <c r="Q5" s="214">
        <v>41646</v>
      </c>
      <c r="R5" s="216"/>
      <c r="S5" s="30"/>
      <c r="T5" s="30"/>
      <c r="U5" s="30"/>
      <c r="V5" s="30"/>
      <c r="W5" s="30"/>
      <c r="X5" s="30"/>
      <c r="Y5" s="30"/>
      <c r="Z5" s="30"/>
    </row>
    <row r="6" spans="1:26" ht="13.5" customHeight="1" x14ac:dyDescent="0.3">
      <c r="A6" s="30" t="s">
        <v>356</v>
      </c>
      <c r="B6" s="168" t="s">
        <v>358</v>
      </c>
      <c r="C6" s="168"/>
      <c r="D6" s="168"/>
      <c r="E6" s="168"/>
      <c r="F6" s="168"/>
      <c r="G6" s="168" t="s">
        <v>359</v>
      </c>
      <c r="H6" s="30"/>
      <c r="I6" s="168" t="s">
        <v>360</v>
      </c>
      <c r="J6" s="168" t="s">
        <v>361</v>
      </c>
      <c r="K6" s="168" t="s">
        <v>362</v>
      </c>
      <c r="L6" s="218" t="str">
        <f>HYPERLINK("mailto:david@attwoollassociates.com","david@attwoollassociates.com")</f>
        <v>david@attwoollassociates.com</v>
      </c>
      <c r="M6" s="219"/>
      <c r="N6" s="168" t="s">
        <v>636</v>
      </c>
      <c r="O6" s="212" t="s">
        <v>637</v>
      </c>
      <c r="P6" s="30"/>
      <c r="Q6" s="214">
        <v>41662</v>
      </c>
      <c r="R6" s="216"/>
      <c r="S6" s="30"/>
      <c r="T6" s="30"/>
      <c r="U6" s="30"/>
      <c r="V6" s="30"/>
      <c r="W6" s="30"/>
      <c r="X6" s="30"/>
      <c r="Y6" s="30"/>
      <c r="Z6" s="30"/>
    </row>
    <row r="7" spans="1:26" ht="13.5" customHeight="1" x14ac:dyDescent="0.3">
      <c r="A7" s="30" t="s">
        <v>56</v>
      </c>
      <c r="B7" s="30" t="s">
        <v>363</v>
      </c>
      <c r="C7" s="30"/>
      <c r="D7" s="30"/>
      <c r="E7" s="30"/>
      <c r="F7" s="30"/>
      <c r="G7" s="30" t="s">
        <v>364</v>
      </c>
      <c r="H7" s="30" t="s">
        <v>365</v>
      </c>
      <c r="I7" s="30" t="s">
        <v>366</v>
      </c>
      <c r="J7" s="30"/>
      <c r="K7" s="30" t="s">
        <v>367</v>
      </c>
      <c r="L7" s="215" t="s">
        <v>642</v>
      </c>
      <c r="M7" s="30"/>
      <c r="N7" s="30"/>
      <c r="O7" s="212" t="s">
        <v>637</v>
      </c>
      <c r="P7" s="30"/>
      <c r="Q7" s="214">
        <v>41704</v>
      </c>
      <c r="R7" s="216"/>
      <c r="S7" s="30"/>
      <c r="T7" s="30"/>
      <c r="U7" s="30"/>
      <c r="V7" s="30"/>
      <c r="W7" s="30"/>
      <c r="X7" s="30"/>
      <c r="Y7" s="30"/>
      <c r="Z7" s="30"/>
    </row>
    <row r="8" spans="1:26" ht="13.5" customHeight="1" x14ac:dyDescent="0.3">
      <c r="A8" s="30" t="s">
        <v>368</v>
      </c>
      <c r="B8" s="30" t="s">
        <v>369</v>
      </c>
      <c r="C8" s="30"/>
      <c r="D8" s="30"/>
      <c r="E8" s="30"/>
      <c r="F8" s="30"/>
      <c r="G8" s="30"/>
      <c r="H8" s="30"/>
      <c r="I8" s="30"/>
      <c r="J8" s="30"/>
      <c r="K8" s="30"/>
      <c r="L8" s="215" t="s">
        <v>643</v>
      </c>
      <c r="M8" s="30"/>
      <c r="N8" s="30"/>
      <c r="O8" s="212" t="s">
        <v>637</v>
      </c>
      <c r="P8" s="30"/>
      <c r="Q8" s="212"/>
      <c r="R8" s="30"/>
      <c r="S8" s="30"/>
      <c r="T8" s="30"/>
      <c r="U8" s="30"/>
      <c r="V8" s="30"/>
      <c r="W8" s="30"/>
      <c r="X8" s="30"/>
      <c r="Y8" s="30"/>
      <c r="Z8" s="30"/>
    </row>
    <row r="9" spans="1:26" ht="13.5" customHeight="1" x14ac:dyDescent="0.3">
      <c r="A9" s="30" t="s">
        <v>373</v>
      </c>
      <c r="B9" s="168" t="s">
        <v>374</v>
      </c>
      <c r="C9" s="168"/>
      <c r="D9" s="168"/>
      <c r="E9" s="168"/>
      <c r="F9" s="168"/>
      <c r="G9" s="168" t="s">
        <v>375</v>
      </c>
      <c r="H9" s="168" t="s">
        <v>376</v>
      </c>
      <c r="I9" s="168" t="s">
        <v>360</v>
      </c>
      <c r="J9" s="168" t="s">
        <v>361</v>
      </c>
      <c r="K9" s="168" t="s">
        <v>377</v>
      </c>
      <c r="L9" s="220" t="s">
        <v>644</v>
      </c>
      <c r="M9" s="168"/>
      <c r="N9" s="168" t="s">
        <v>636</v>
      </c>
      <c r="O9" s="212" t="s">
        <v>637</v>
      </c>
      <c r="P9" s="30"/>
      <c r="Q9" s="214">
        <v>41647</v>
      </c>
      <c r="R9" s="216"/>
      <c r="S9" s="30"/>
      <c r="T9" s="30"/>
      <c r="U9" s="30"/>
      <c r="V9" s="30"/>
      <c r="W9" s="30"/>
      <c r="X9" s="30"/>
      <c r="Y9" s="30"/>
      <c r="Z9" s="30"/>
    </row>
    <row r="10" spans="1:26" ht="13.5" customHeight="1" x14ac:dyDescent="0.3">
      <c r="A10" s="30" t="s">
        <v>378</v>
      </c>
      <c r="B10" s="168" t="s">
        <v>645</v>
      </c>
      <c r="C10" s="168"/>
      <c r="D10" s="168"/>
      <c r="E10" s="168"/>
      <c r="F10" s="168" t="s">
        <v>646</v>
      </c>
      <c r="G10" s="168" t="s">
        <v>380</v>
      </c>
      <c r="H10" s="30" t="s">
        <v>381</v>
      </c>
      <c r="I10" s="168" t="s">
        <v>360</v>
      </c>
      <c r="J10" s="168" t="s">
        <v>361</v>
      </c>
      <c r="K10" s="168" t="s">
        <v>382</v>
      </c>
      <c r="L10" s="215" t="str">
        <f>HYPERLINK("mailto:elaine.heywood@bllaw.co.uk","elaine.heywood@bllaw.co.uk")</f>
        <v>elaine.heywood@bllaw.co.uk</v>
      </c>
      <c r="M10" s="168"/>
      <c r="N10" s="168" t="s">
        <v>636</v>
      </c>
      <c r="O10" s="212" t="s">
        <v>637</v>
      </c>
      <c r="P10" s="30"/>
      <c r="Q10" s="212"/>
      <c r="R10" s="216"/>
      <c r="S10" s="30"/>
      <c r="T10" s="30"/>
      <c r="U10" s="30"/>
      <c r="V10" s="30"/>
      <c r="W10" s="30"/>
      <c r="X10" s="30"/>
      <c r="Y10" s="30"/>
      <c r="Z10" s="30"/>
    </row>
    <row r="11" spans="1:26" ht="13.5" customHeight="1" x14ac:dyDescent="0.3">
      <c r="A11" s="30" t="s">
        <v>383</v>
      </c>
      <c r="B11" s="30"/>
      <c r="C11" s="30"/>
      <c r="D11" s="30"/>
      <c r="E11" s="30"/>
      <c r="F11" s="30"/>
      <c r="G11" s="30" t="s">
        <v>384</v>
      </c>
      <c r="H11" s="30"/>
      <c r="I11" s="30" t="s">
        <v>360</v>
      </c>
      <c r="J11" s="30" t="s">
        <v>361</v>
      </c>
      <c r="K11" s="30" t="s">
        <v>385</v>
      </c>
      <c r="L11" s="213" t="str">
        <f>HYPERLINK("mailto:brendastones40@hotmail.com","brendastones40@hotmail.com")</f>
        <v>brendastones40@hotmail.com</v>
      </c>
      <c r="M11" s="30"/>
      <c r="N11" s="30"/>
      <c r="O11" s="30"/>
      <c r="P11" s="30"/>
      <c r="Q11" s="214"/>
      <c r="R11" s="30" t="s">
        <v>347</v>
      </c>
      <c r="S11" s="30"/>
      <c r="T11" s="30"/>
      <c r="U11" s="30"/>
      <c r="V11" s="30"/>
      <c r="W11" s="30"/>
      <c r="X11" s="30"/>
      <c r="Y11" s="30"/>
      <c r="Z11" s="30"/>
    </row>
    <row r="12" spans="1:26" ht="13.5" customHeight="1" x14ac:dyDescent="0.3">
      <c r="A12" s="30" t="s">
        <v>647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15" t="str">
        <f>HYPERLINK("mailto:nbg@london.goethe.org","nbg@london.goethe.org")</f>
        <v>nbg@london.goethe.org</v>
      </c>
      <c r="M12" s="30"/>
      <c r="N12" s="30"/>
      <c r="O12" s="212" t="s">
        <v>637</v>
      </c>
      <c r="P12" s="30"/>
      <c r="Q12" s="214"/>
      <c r="R12" s="216"/>
      <c r="S12" s="30"/>
      <c r="T12" s="30"/>
      <c r="U12" s="30"/>
      <c r="V12" s="30"/>
      <c r="W12" s="30"/>
      <c r="X12" s="30"/>
      <c r="Y12" s="30"/>
      <c r="Z12" s="30"/>
    </row>
    <row r="13" spans="1:26" ht="13.5" customHeight="1" x14ac:dyDescent="0.3">
      <c r="A13" s="30" t="s">
        <v>101</v>
      </c>
      <c r="B13" s="30"/>
      <c r="C13" s="168"/>
      <c r="D13" s="168"/>
      <c r="E13" s="168"/>
      <c r="F13" s="168" t="s">
        <v>648</v>
      </c>
      <c r="G13" s="168" t="s">
        <v>397</v>
      </c>
      <c r="H13" s="168" t="s">
        <v>612</v>
      </c>
      <c r="I13" s="168"/>
      <c r="J13" s="168" t="s">
        <v>361</v>
      </c>
      <c r="K13" s="168" t="s">
        <v>399</v>
      </c>
      <c r="L13" s="220" t="s">
        <v>649</v>
      </c>
      <c r="M13" s="168"/>
      <c r="N13" s="168" t="s">
        <v>636</v>
      </c>
      <c r="O13" s="212" t="s">
        <v>637</v>
      </c>
      <c r="P13" s="30"/>
      <c r="Q13" s="214">
        <v>41669</v>
      </c>
      <c r="R13" s="216"/>
      <c r="S13" s="30"/>
      <c r="T13" s="30"/>
      <c r="U13" s="30"/>
      <c r="V13" s="30"/>
      <c r="W13" s="30"/>
      <c r="X13" s="30"/>
      <c r="Y13" s="30"/>
      <c r="Z13" s="30"/>
    </row>
    <row r="14" spans="1:26" ht="13.5" customHeight="1" x14ac:dyDescent="0.3">
      <c r="A14" s="30" t="s">
        <v>404</v>
      </c>
      <c r="B14" s="168" t="s">
        <v>405</v>
      </c>
      <c r="C14" s="168"/>
      <c r="D14" s="168"/>
      <c r="E14" s="168"/>
      <c r="F14" s="168" t="s">
        <v>650</v>
      </c>
      <c r="G14" s="168" t="s">
        <v>651</v>
      </c>
      <c r="H14" s="168" t="s">
        <v>407</v>
      </c>
      <c r="I14" s="168" t="s">
        <v>360</v>
      </c>
      <c r="J14" s="168" t="s">
        <v>361</v>
      </c>
      <c r="K14" s="168" t="s">
        <v>408</v>
      </c>
      <c r="L14" s="220" t="s">
        <v>652</v>
      </c>
      <c r="M14" s="168"/>
      <c r="N14" s="168" t="s">
        <v>636</v>
      </c>
      <c r="O14" s="212" t="s">
        <v>637</v>
      </c>
      <c r="P14" s="30"/>
      <c r="Q14" s="214">
        <v>41650</v>
      </c>
      <c r="R14" s="216"/>
      <c r="S14" s="30"/>
      <c r="T14" s="30"/>
      <c r="U14" s="30"/>
      <c r="V14" s="30"/>
      <c r="W14" s="30"/>
      <c r="X14" s="30"/>
      <c r="Y14" s="30"/>
      <c r="Z14" s="30"/>
    </row>
    <row r="15" spans="1:26" ht="13.5" customHeight="1" x14ac:dyDescent="0.3">
      <c r="A15" s="30" t="s">
        <v>409</v>
      </c>
      <c r="B15" s="168" t="s">
        <v>653</v>
      </c>
      <c r="C15" s="168"/>
      <c r="D15" s="168"/>
      <c r="E15" s="168"/>
      <c r="F15" s="168"/>
      <c r="G15" s="68" t="s">
        <v>654</v>
      </c>
      <c r="H15" s="168" t="s">
        <v>655</v>
      </c>
      <c r="I15" s="168" t="s">
        <v>360</v>
      </c>
      <c r="J15" s="168" t="s">
        <v>361</v>
      </c>
      <c r="K15" s="168" t="s">
        <v>656</v>
      </c>
      <c r="L15" s="215" t="str">
        <f>HYPERLINK("mailto:epentz@crossref.org","epentz@crossref.org")</f>
        <v>epentz@crossref.org</v>
      </c>
      <c r="M15" s="168"/>
      <c r="N15" s="168" t="s">
        <v>636</v>
      </c>
      <c r="O15" s="212" t="s">
        <v>637</v>
      </c>
      <c r="P15" s="30"/>
      <c r="Q15" s="214">
        <v>41691</v>
      </c>
      <c r="R15" s="216"/>
      <c r="S15" s="30"/>
      <c r="T15" s="30"/>
      <c r="U15" s="30"/>
      <c r="V15" s="30"/>
      <c r="W15" s="30"/>
      <c r="X15" s="30"/>
      <c r="Y15" s="30"/>
      <c r="Z15" s="30"/>
    </row>
    <row r="16" spans="1:26" ht="13.5" customHeight="1" x14ac:dyDescent="0.3">
      <c r="A16" s="30" t="s">
        <v>657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21" t="s">
        <v>658</v>
      </c>
      <c r="M16" s="30"/>
      <c r="N16" s="30"/>
      <c r="O16" s="212" t="s">
        <v>637</v>
      </c>
      <c r="P16" s="30"/>
      <c r="Q16" s="214">
        <v>41653</v>
      </c>
      <c r="R16" s="216"/>
      <c r="S16" s="30"/>
      <c r="T16" s="30"/>
      <c r="U16" s="30"/>
      <c r="V16" s="30"/>
      <c r="W16" s="30"/>
      <c r="X16" s="30"/>
      <c r="Y16" s="30"/>
      <c r="Z16" s="30"/>
    </row>
    <row r="17" spans="1:26" ht="13.5" customHeight="1" x14ac:dyDescent="0.3">
      <c r="A17" s="30" t="s">
        <v>659</v>
      </c>
      <c r="B17" s="30" t="s">
        <v>659</v>
      </c>
      <c r="C17" s="30"/>
      <c r="D17" s="30"/>
      <c r="E17" s="30"/>
      <c r="F17" s="30"/>
      <c r="G17" s="30"/>
      <c r="H17" s="30"/>
      <c r="I17" s="30"/>
      <c r="J17" s="30"/>
      <c r="K17" s="30"/>
      <c r="L17" s="221" t="s">
        <v>660</v>
      </c>
      <c r="M17" s="30"/>
      <c r="N17" s="30"/>
      <c r="O17" s="212" t="s">
        <v>637</v>
      </c>
      <c r="P17" s="30"/>
      <c r="Q17" s="212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3.5" customHeight="1" x14ac:dyDescent="0.3">
      <c r="A18" s="30" t="s">
        <v>411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21" t="s">
        <v>661</v>
      </c>
      <c r="M18" s="30"/>
      <c r="N18" s="30"/>
      <c r="O18" s="212" t="s">
        <v>637</v>
      </c>
      <c r="P18" s="30"/>
      <c r="Q18" s="214">
        <v>41669</v>
      </c>
      <c r="R18" s="216"/>
      <c r="S18" s="30"/>
      <c r="T18" s="30"/>
      <c r="U18" s="30"/>
      <c r="V18" s="30"/>
      <c r="W18" s="30"/>
      <c r="X18" s="30"/>
      <c r="Y18" s="30"/>
      <c r="Z18" s="30"/>
    </row>
    <row r="19" spans="1:26" ht="13.5" customHeight="1" x14ac:dyDescent="0.3">
      <c r="A19" s="30" t="s">
        <v>412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21" t="s">
        <v>662</v>
      </c>
      <c r="M19" s="30"/>
      <c r="N19" s="30"/>
      <c r="O19" s="212" t="s">
        <v>637</v>
      </c>
      <c r="P19" s="30"/>
      <c r="Q19" s="214">
        <v>41717</v>
      </c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3.5" customHeight="1" x14ac:dyDescent="0.3">
      <c r="A20" s="30" t="s">
        <v>75</v>
      </c>
      <c r="B20" s="168" t="s">
        <v>663</v>
      </c>
      <c r="C20" s="168"/>
      <c r="D20" s="168"/>
      <c r="E20" s="30"/>
      <c r="F20" s="30"/>
      <c r="G20" s="30" t="s">
        <v>664</v>
      </c>
      <c r="H20" s="30" t="s">
        <v>665</v>
      </c>
      <c r="I20" s="30" t="s">
        <v>666</v>
      </c>
      <c r="J20" s="30" t="s">
        <v>360</v>
      </c>
      <c r="K20" s="30" t="s">
        <v>667</v>
      </c>
      <c r="L20" s="222" t="str">
        <f>HYPERLINK("mailto:c.mcneil@elsevier.com","c.mcneil@elsevier.com")</f>
        <v>c.mcneil@elsevier.com</v>
      </c>
      <c r="M20" s="168"/>
      <c r="N20" s="168" t="s">
        <v>636</v>
      </c>
      <c r="O20" s="212" t="s">
        <v>637</v>
      </c>
      <c r="P20" s="30"/>
      <c r="Q20" s="214">
        <v>41674</v>
      </c>
      <c r="R20" s="216"/>
      <c r="S20" s="30"/>
      <c r="T20" s="30"/>
      <c r="U20" s="30"/>
      <c r="V20" s="30"/>
      <c r="W20" s="30"/>
      <c r="X20" s="30"/>
      <c r="Y20" s="30"/>
      <c r="Z20" s="30"/>
    </row>
    <row r="21" spans="1:26" ht="13.5" customHeight="1" x14ac:dyDescent="0.3">
      <c r="A21" s="30" t="s">
        <v>82</v>
      </c>
      <c r="B21" s="30" t="s">
        <v>419</v>
      </c>
      <c r="C21" s="30"/>
      <c r="D21" s="30"/>
      <c r="E21" s="30"/>
      <c r="F21" s="30"/>
      <c r="G21" s="30" t="s">
        <v>668</v>
      </c>
      <c r="H21" s="30" t="s">
        <v>422</v>
      </c>
      <c r="I21" s="30"/>
      <c r="J21" s="30" t="s">
        <v>423</v>
      </c>
      <c r="K21" s="30" t="s">
        <v>669</v>
      </c>
      <c r="L21" s="215" t="str">
        <f>HYPERLINK("mailto:John.Hudson@english-heritage.org.uk","John.Hudson@english-heritage.org.uk")</f>
        <v>John.Hudson@english-heritage.org.uk</v>
      </c>
      <c r="M21" s="30"/>
      <c r="N21" s="30"/>
      <c r="O21" s="212" t="s">
        <v>637</v>
      </c>
      <c r="P21" s="30"/>
      <c r="Q21" s="214">
        <v>41722</v>
      </c>
      <c r="R21" s="216"/>
      <c r="S21" s="30"/>
      <c r="T21" s="30"/>
      <c r="U21" s="30"/>
      <c r="V21" s="30"/>
      <c r="W21" s="30"/>
      <c r="X21" s="30"/>
      <c r="Y21" s="30"/>
      <c r="Z21" s="30"/>
    </row>
    <row r="22" spans="1:26" ht="13.5" customHeight="1" x14ac:dyDescent="0.3">
      <c r="A22" s="30" t="s">
        <v>670</v>
      </c>
      <c r="B22" s="30" t="s">
        <v>671</v>
      </c>
      <c r="C22" s="30"/>
      <c r="D22" s="30"/>
      <c r="E22" s="30"/>
      <c r="F22" s="30"/>
      <c r="G22" s="30"/>
      <c r="H22" s="30"/>
      <c r="I22" s="30"/>
      <c r="J22" s="30"/>
      <c r="K22" s="30"/>
      <c r="L22" s="215" t="s">
        <v>672</v>
      </c>
      <c r="M22" s="30"/>
      <c r="N22" s="30"/>
      <c r="O22" s="212"/>
      <c r="P22" s="30"/>
      <c r="Q22" s="214">
        <v>41803</v>
      </c>
      <c r="R22" s="216"/>
      <c r="S22" s="30"/>
      <c r="T22" s="30"/>
      <c r="U22" s="30"/>
      <c r="V22" s="30"/>
      <c r="W22" s="30"/>
      <c r="X22" s="30"/>
      <c r="Y22" s="30"/>
      <c r="Z22" s="30"/>
    </row>
    <row r="23" spans="1:26" ht="13.5" customHeight="1" x14ac:dyDescent="0.3">
      <c r="A23" s="30" t="s">
        <v>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215" t="s">
        <v>673</v>
      </c>
      <c r="M23" s="30"/>
      <c r="N23" s="30"/>
      <c r="O23" s="212"/>
      <c r="P23" s="30"/>
      <c r="Q23" s="214">
        <v>41832</v>
      </c>
      <c r="R23" s="216"/>
      <c r="S23" s="30"/>
      <c r="T23" s="30"/>
      <c r="U23" s="30"/>
      <c r="V23" s="30"/>
      <c r="W23" s="30"/>
      <c r="X23" s="30"/>
      <c r="Y23" s="30"/>
      <c r="Z23" s="30"/>
    </row>
    <row r="24" spans="1:26" ht="13.5" customHeight="1" x14ac:dyDescent="0.3">
      <c r="A24" s="30" t="s">
        <v>425</v>
      </c>
      <c r="B24" s="30"/>
      <c r="C24" s="168"/>
      <c r="D24" s="168"/>
      <c r="E24" s="168"/>
      <c r="F24" s="168"/>
      <c r="G24" s="168" t="s">
        <v>426</v>
      </c>
      <c r="H24" s="168"/>
      <c r="I24" s="168" t="s">
        <v>427</v>
      </c>
      <c r="J24" s="168" t="s">
        <v>361</v>
      </c>
      <c r="K24" s="168" t="s">
        <v>428</v>
      </c>
      <c r="L24" s="218" t="s">
        <v>674</v>
      </c>
      <c r="M24" s="219"/>
      <c r="N24" s="168" t="s">
        <v>636</v>
      </c>
      <c r="O24" s="212" t="s">
        <v>637</v>
      </c>
      <c r="P24" s="30"/>
      <c r="Q24" s="212"/>
      <c r="R24" s="216"/>
      <c r="S24" s="30"/>
      <c r="T24" s="30"/>
      <c r="U24" s="30"/>
      <c r="V24" s="30"/>
      <c r="W24" s="30"/>
      <c r="X24" s="30"/>
      <c r="Y24" s="30"/>
      <c r="Z24" s="30"/>
    </row>
    <row r="25" spans="1:26" ht="14.25" customHeight="1" x14ac:dyDescent="0.3">
      <c r="A25" s="30" t="s">
        <v>675</v>
      </c>
      <c r="B25" s="30" t="s">
        <v>430</v>
      </c>
      <c r="C25" s="30" t="s">
        <v>431</v>
      </c>
      <c r="D25" s="30"/>
      <c r="E25" s="30"/>
      <c r="F25" s="30"/>
      <c r="G25" s="30" t="s">
        <v>432</v>
      </c>
      <c r="H25" s="30"/>
      <c r="I25" s="30" t="s">
        <v>366</v>
      </c>
      <c r="J25" s="30"/>
      <c r="K25" s="30" t="s">
        <v>433</v>
      </c>
      <c r="L25" s="215" t="str">
        <f>HYPERLINK("mailto:BloomsburyAccounts@bloomsbury.com","BloomsburyAccounts@bloomsbury.com")</f>
        <v>BloomsburyAccounts@bloomsbury.com</v>
      </c>
      <c r="M25" s="30"/>
      <c r="N25" s="30"/>
      <c r="O25" s="212" t="s">
        <v>637</v>
      </c>
      <c r="P25" s="30"/>
      <c r="Q25" s="214">
        <v>41668</v>
      </c>
      <c r="R25" s="216"/>
      <c r="S25" s="30" t="s">
        <v>676</v>
      </c>
      <c r="T25" s="182"/>
      <c r="U25" s="30"/>
      <c r="V25" s="182"/>
      <c r="W25" s="30"/>
      <c r="X25" s="30"/>
      <c r="Y25" s="30"/>
      <c r="Z25" s="30"/>
    </row>
    <row r="26" spans="1:26" ht="14.25" customHeight="1" x14ac:dyDescent="0.3">
      <c r="A26" s="30" t="s">
        <v>434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215" t="s">
        <v>677</v>
      </c>
      <c r="M26" s="30"/>
      <c r="N26" s="30"/>
      <c r="O26" s="212"/>
      <c r="P26" s="30"/>
      <c r="Q26" s="214">
        <v>41697</v>
      </c>
      <c r="R26" s="216"/>
      <c r="S26" s="30"/>
      <c r="T26" s="182"/>
      <c r="U26" s="30"/>
      <c r="V26" s="182"/>
      <c r="W26" s="30"/>
      <c r="X26" s="30"/>
      <c r="Y26" s="30"/>
      <c r="Z26" s="30"/>
    </row>
    <row r="27" spans="1:26" ht="13.5" customHeight="1" x14ac:dyDescent="0.3">
      <c r="A27" s="30" t="s">
        <v>435</v>
      </c>
      <c r="B27" s="30"/>
      <c r="C27" s="30"/>
      <c r="D27" s="30"/>
      <c r="E27" s="30"/>
      <c r="F27" s="30" t="s">
        <v>678</v>
      </c>
      <c r="G27" s="30" t="s">
        <v>436</v>
      </c>
      <c r="H27" s="30"/>
      <c r="I27" s="30" t="s">
        <v>360</v>
      </c>
      <c r="J27" s="30" t="s">
        <v>361</v>
      </c>
      <c r="K27" s="30" t="s">
        <v>437</v>
      </c>
      <c r="L27" s="215" t="str">
        <f>HYPERLINK("mailto:helenkwarren@gmail.com","helenkwarren@gmail.com")</f>
        <v>helenkwarren@gmail.com</v>
      </c>
      <c r="M27" s="30"/>
      <c r="N27" s="30" t="s">
        <v>636</v>
      </c>
      <c r="O27" s="212" t="s">
        <v>637</v>
      </c>
      <c r="P27" s="30"/>
      <c r="Q27" s="214">
        <v>41662</v>
      </c>
      <c r="R27" s="216"/>
      <c r="S27" s="30"/>
      <c r="T27" s="30"/>
      <c r="U27" s="30"/>
      <c r="V27" s="30"/>
      <c r="W27" s="30"/>
      <c r="X27" s="30"/>
      <c r="Y27" s="30"/>
      <c r="Z27" s="30"/>
    </row>
    <row r="28" spans="1:26" ht="14.25" customHeight="1" x14ac:dyDescent="0.3">
      <c r="A28" s="30" t="s">
        <v>679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21" t="s">
        <v>680</v>
      </c>
      <c r="M28" s="30"/>
      <c r="N28" s="30"/>
      <c r="O28" s="212" t="s">
        <v>637</v>
      </c>
      <c r="P28" s="30"/>
      <c r="Q28" s="212"/>
      <c r="R28" s="216"/>
      <c r="S28" s="30"/>
      <c r="T28" s="30"/>
      <c r="U28" s="30"/>
      <c r="V28" s="30"/>
      <c r="W28" s="30"/>
      <c r="X28" s="30"/>
      <c r="Y28" s="30"/>
      <c r="Z28" s="30"/>
    </row>
    <row r="29" spans="1:26" ht="14.25" customHeight="1" x14ac:dyDescent="0.3">
      <c r="A29" s="30" t="s">
        <v>681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221" t="s">
        <v>682</v>
      </c>
      <c r="M29" s="30"/>
      <c r="N29" s="30"/>
      <c r="O29" s="212" t="s">
        <v>637</v>
      </c>
      <c r="P29" s="30"/>
      <c r="Q29" s="212"/>
      <c r="R29" s="216"/>
      <c r="S29" s="30"/>
      <c r="T29" s="30"/>
      <c r="U29" s="30"/>
      <c r="V29" s="30"/>
      <c r="W29" s="30"/>
      <c r="X29" s="30"/>
      <c r="Y29" s="30"/>
      <c r="Z29" s="30"/>
    </row>
    <row r="30" spans="1:26" ht="14.25" customHeight="1" x14ac:dyDescent="0.3">
      <c r="A30" s="30" t="s">
        <v>683</v>
      </c>
      <c r="B30" s="30" t="s">
        <v>684</v>
      </c>
      <c r="C30" s="30"/>
      <c r="D30" s="30"/>
      <c r="E30" s="30"/>
      <c r="F30" s="30"/>
      <c r="G30" s="30" t="s">
        <v>685</v>
      </c>
      <c r="H30" s="30" t="s">
        <v>686</v>
      </c>
      <c r="I30" s="30" t="s">
        <v>360</v>
      </c>
      <c r="J30" s="30" t="s">
        <v>361</v>
      </c>
      <c r="K30" s="30" t="s">
        <v>687</v>
      </c>
      <c r="L30" s="221" t="s">
        <v>688</v>
      </c>
      <c r="M30" s="30"/>
      <c r="N30" s="30"/>
      <c r="O30" s="212" t="s">
        <v>637</v>
      </c>
      <c r="P30" s="30"/>
      <c r="Q30" s="214">
        <v>41667</v>
      </c>
      <c r="R30" s="216"/>
      <c r="S30" s="30"/>
      <c r="T30" s="30"/>
      <c r="U30" s="30"/>
      <c r="V30" s="30"/>
      <c r="W30" s="30"/>
      <c r="X30" s="30"/>
      <c r="Y30" s="30"/>
      <c r="Z30" s="30"/>
    </row>
    <row r="31" spans="1:26" ht="14.25" customHeight="1" x14ac:dyDescent="0.3">
      <c r="A31" s="30" t="s">
        <v>448</v>
      </c>
      <c r="B31" s="168" t="s">
        <v>449</v>
      </c>
      <c r="C31" s="168"/>
      <c r="D31" s="168"/>
      <c r="E31" s="168"/>
      <c r="F31" s="168"/>
      <c r="G31" s="168" t="s">
        <v>450</v>
      </c>
      <c r="H31" s="30"/>
      <c r="I31" s="168" t="s">
        <v>451</v>
      </c>
      <c r="J31" s="168" t="s">
        <v>361</v>
      </c>
      <c r="K31" s="168" t="s">
        <v>452</v>
      </c>
      <c r="L31" s="218" t="str">
        <f>HYPERLINK("mailto:cate@iahs.demon.co.uk","cate@iahs.demon.co.uk")</f>
        <v>cate@iahs.demon.co.uk</v>
      </c>
      <c r="M31" s="30"/>
      <c r="N31" s="168" t="s">
        <v>636</v>
      </c>
      <c r="O31" s="212" t="s">
        <v>637</v>
      </c>
      <c r="P31" s="30"/>
      <c r="Q31" s="214">
        <v>41680</v>
      </c>
      <c r="R31" s="216"/>
      <c r="S31" s="30"/>
      <c r="T31" s="30"/>
      <c r="U31" s="30"/>
      <c r="V31" s="30"/>
      <c r="W31" s="30"/>
      <c r="X31" s="30"/>
      <c r="Y31" s="30"/>
      <c r="Z31" s="30"/>
    </row>
    <row r="32" spans="1:26" ht="14.25" customHeight="1" x14ac:dyDescent="0.3">
      <c r="A32" s="30" t="s">
        <v>689</v>
      </c>
      <c r="B32" s="168" t="s">
        <v>690</v>
      </c>
      <c r="C32" s="168"/>
      <c r="D32" s="168"/>
      <c r="E32" s="168"/>
      <c r="F32" s="168"/>
      <c r="G32" s="168" t="s">
        <v>691</v>
      </c>
      <c r="H32" s="168"/>
      <c r="I32" s="168" t="s">
        <v>360</v>
      </c>
      <c r="J32" s="168" t="s">
        <v>361</v>
      </c>
      <c r="K32" s="168" t="s">
        <v>692</v>
      </c>
      <c r="L32" s="218" t="str">
        <f>HYPERLINK("mailto:info@jlwatt.co.uk","info@jlwatt.co.uk")</f>
        <v>info@jlwatt.co.uk</v>
      </c>
      <c r="M32" s="219" t="str">
        <f>HYPERLINK("mailto:trish@jlwatt.co.uk","trish@jlwatt.co.uk")</f>
        <v>trish@jlwatt.co.uk</v>
      </c>
      <c r="N32" s="168" t="s">
        <v>636</v>
      </c>
      <c r="O32" s="212" t="s">
        <v>637</v>
      </c>
      <c r="P32" s="30"/>
      <c r="Q32" s="212"/>
      <c r="R32" s="216"/>
      <c r="S32" s="30"/>
      <c r="T32" s="30"/>
      <c r="U32" s="30"/>
      <c r="V32" s="30"/>
      <c r="W32" s="30"/>
      <c r="X32" s="30"/>
      <c r="Y32" s="30"/>
      <c r="Z32" s="30"/>
    </row>
    <row r="33" spans="1:26" ht="14.25" customHeight="1" x14ac:dyDescent="0.3">
      <c r="A33" s="30" t="s">
        <v>693</v>
      </c>
      <c r="B33" s="30"/>
      <c r="C33" s="30"/>
      <c r="D33" s="30"/>
      <c r="E33" s="30"/>
      <c r="F33" s="30" t="s">
        <v>694</v>
      </c>
      <c r="G33" s="30" t="s">
        <v>695</v>
      </c>
      <c r="H33" s="30" t="s">
        <v>696</v>
      </c>
      <c r="I33" s="30"/>
      <c r="J33" s="30" t="s">
        <v>697</v>
      </c>
      <c r="K33" s="30" t="s">
        <v>698</v>
      </c>
      <c r="L33" s="215" t="str">
        <f>HYPERLINK("mailto:jaq.mitchell@btinternet.com","jaq.mitchell@btinternet.com")</f>
        <v>jaq.mitchell@btinternet.com</v>
      </c>
      <c r="M33" s="30" t="s">
        <v>699</v>
      </c>
      <c r="N33" s="30" t="s">
        <v>636</v>
      </c>
      <c r="O33" s="212" t="s">
        <v>637</v>
      </c>
      <c r="P33" s="30"/>
      <c r="Q33" s="212"/>
      <c r="R33" s="216"/>
      <c r="S33" s="30"/>
      <c r="T33" s="30"/>
      <c r="U33" s="30"/>
      <c r="V33" s="30"/>
      <c r="W33" s="30"/>
      <c r="X33" s="30"/>
      <c r="Y33" s="30"/>
      <c r="Z33" s="30"/>
    </row>
    <row r="34" spans="1:26" ht="14.25" customHeight="1" x14ac:dyDescent="0.3">
      <c r="A34" s="30" t="s">
        <v>459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213" t="str">
        <f>HYPERLINK("mailto:jane_e_macintyre@hotmail.com","jane_e_macintyre@hotmail.com")</f>
        <v>jane_e_macintyre@hotmail.com</v>
      </c>
      <c r="M34" s="30"/>
      <c r="N34" s="30"/>
      <c r="O34" s="212"/>
      <c r="P34" s="30"/>
      <c r="Q34" s="214">
        <v>41772</v>
      </c>
      <c r="R34" s="216"/>
      <c r="S34" s="30"/>
      <c r="T34" s="30"/>
      <c r="U34" s="30"/>
      <c r="V34" s="30"/>
      <c r="W34" s="30"/>
      <c r="X34" s="30"/>
      <c r="Y34" s="30"/>
      <c r="Z34" s="30"/>
    </row>
    <row r="35" spans="1:26" ht="14.25" customHeight="1" x14ac:dyDescent="0.3">
      <c r="A35" s="30" t="s">
        <v>460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215" t="s">
        <v>700</v>
      </c>
      <c r="M35" s="30"/>
      <c r="N35" s="30"/>
      <c r="O35" s="212"/>
      <c r="P35" s="30"/>
      <c r="Q35" s="214">
        <v>41667</v>
      </c>
      <c r="R35" s="216"/>
      <c r="S35" s="30"/>
      <c r="T35" s="30"/>
      <c r="U35" s="30"/>
      <c r="V35" s="30"/>
      <c r="W35" s="30"/>
      <c r="X35" s="30"/>
      <c r="Y35" s="30"/>
      <c r="Z35" s="30"/>
    </row>
    <row r="36" spans="1:26" ht="14.25" customHeight="1" x14ac:dyDescent="0.3">
      <c r="A36" s="30" t="s">
        <v>461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215" t="str">
        <f>HYPERLINK("mailto:p.harwood@jisc-collections.ac.uk","p.harwood@jisc-collections.ac.uk")</f>
        <v>p.harwood@jisc-collections.ac.uk</v>
      </c>
      <c r="M36" s="30"/>
      <c r="N36" s="30"/>
      <c r="O36" s="212" t="s">
        <v>637</v>
      </c>
      <c r="P36" s="30"/>
      <c r="Q36" s="214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4.25" customHeight="1" x14ac:dyDescent="0.3">
      <c r="A37" s="30" t="s">
        <v>465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15"/>
      <c r="M37" s="30"/>
      <c r="N37" s="30"/>
      <c r="O37" s="212" t="s">
        <v>637</v>
      </c>
      <c r="P37" s="30"/>
      <c r="Q37" s="214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4.25" customHeight="1" x14ac:dyDescent="0.3">
      <c r="A38" s="30" t="s">
        <v>463</v>
      </c>
      <c r="B38" s="30"/>
      <c r="C38" s="7"/>
      <c r="D38" s="30"/>
      <c r="E38" s="30"/>
      <c r="F38" s="30"/>
      <c r="G38" s="30"/>
      <c r="H38" s="30"/>
      <c r="I38" s="30"/>
      <c r="J38" s="30"/>
      <c r="K38" s="30"/>
      <c r="L38" s="197" t="s">
        <v>464</v>
      </c>
      <c r="M38" s="30"/>
      <c r="N38" s="30"/>
      <c r="O38" s="212"/>
      <c r="P38" s="30"/>
      <c r="Q38" s="212"/>
      <c r="R38" s="216"/>
      <c r="S38" s="30"/>
      <c r="T38" s="30"/>
      <c r="U38" s="30"/>
      <c r="V38" s="30"/>
      <c r="W38" s="30"/>
      <c r="X38" s="30"/>
      <c r="Y38" s="30"/>
      <c r="Z38" s="30"/>
    </row>
    <row r="39" spans="1:26" ht="14.25" customHeight="1" x14ac:dyDescent="0.3">
      <c r="A39" s="30" t="s">
        <v>701</v>
      </c>
      <c r="B39" s="30"/>
      <c r="C39" s="30"/>
      <c r="D39" s="30"/>
      <c r="E39" s="30"/>
      <c r="F39" s="30" t="s">
        <v>702</v>
      </c>
      <c r="G39" s="30" t="s">
        <v>703</v>
      </c>
      <c r="H39" s="30" t="s">
        <v>704</v>
      </c>
      <c r="I39" s="30" t="s">
        <v>360</v>
      </c>
      <c r="J39" s="30" t="s">
        <v>705</v>
      </c>
      <c r="K39" s="30" t="s">
        <v>706</v>
      </c>
      <c r="L39" s="221" t="s">
        <v>707</v>
      </c>
      <c r="M39" s="30"/>
      <c r="N39" s="30"/>
      <c r="O39" s="212" t="s">
        <v>637</v>
      </c>
      <c r="P39" s="30"/>
      <c r="Q39" s="212"/>
      <c r="R39" s="216"/>
      <c r="S39" s="30"/>
      <c r="T39" s="30"/>
      <c r="U39" s="30"/>
      <c r="V39" s="30"/>
      <c r="W39" s="30"/>
      <c r="X39" s="30"/>
      <c r="Y39" s="30"/>
      <c r="Z39" s="30"/>
    </row>
    <row r="40" spans="1:26" ht="14.25" customHeight="1" x14ac:dyDescent="0.3">
      <c r="A40" s="30" t="s">
        <v>467</v>
      </c>
      <c r="B40" s="168" t="s">
        <v>708</v>
      </c>
      <c r="C40" s="168" t="s">
        <v>709</v>
      </c>
      <c r="D40" s="168"/>
      <c r="E40" s="168"/>
      <c r="F40" s="168" t="s">
        <v>710</v>
      </c>
      <c r="G40" s="30" t="s">
        <v>470</v>
      </c>
      <c r="H40" s="30" t="s">
        <v>471</v>
      </c>
      <c r="I40" s="30" t="s">
        <v>472</v>
      </c>
      <c r="J40" s="30"/>
      <c r="K40" s="30" t="s">
        <v>473</v>
      </c>
      <c r="L40" s="215" t="str">
        <f>HYPERLINK("mailto:ehillier@wiley.com","ehillier@wiley.com")</f>
        <v>ehillier@wiley.com</v>
      </c>
      <c r="M40" s="30"/>
      <c r="N40" s="30"/>
      <c r="O40" s="212" t="s">
        <v>637</v>
      </c>
      <c r="P40" s="30"/>
      <c r="Q40" s="214">
        <v>41684</v>
      </c>
      <c r="R40" s="216"/>
      <c r="S40" s="30"/>
      <c r="T40" s="30"/>
      <c r="U40" s="30"/>
      <c r="V40" s="30"/>
      <c r="W40" s="30"/>
      <c r="X40" s="30"/>
      <c r="Y40" s="30"/>
      <c r="Z40" s="30"/>
    </row>
    <row r="41" spans="1:26" ht="14.25" customHeight="1" x14ac:dyDescent="0.3">
      <c r="A41" s="30" t="s">
        <v>476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221" t="s">
        <v>711</v>
      </c>
      <c r="M41" s="30"/>
      <c r="N41" s="30"/>
      <c r="O41" s="212" t="s">
        <v>637</v>
      </c>
      <c r="P41" s="30"/>
      <c r="Q41" s="212"/>
      <c r="R41" s="216"/>
      <c r="S41" s="30"/>
      <c r="T41" s="30"/>
      <c r="U41" s="30"/>
      <c r="V41" s="30"/>
      <c r="W41" s="30"/>
      <c r="X41" s="30"/>
      <c r="Y41" s="30"/>
      <c r="Z41" s="30"/>
    </row>
    <row r="42" spans="1:26" ht="14.25" customHeight="1" x14ac:dyDescent="0.3">
      <c r="A42" s="30" t="s">
        <v>477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215" t="str">
        <f>HYPERLINK("mailto:katharina.baier@refworks-cos.com","katharina.baier@refworks-cos.com")</f>
        <v>katharina.baier@refworks-cos.com</v>
      </c>
      <c r="M42" s="30"/>
      <c r="N42" s="30"/>
      <c r="O42" s="212" t="s">
        <v>637</v>
      </c>
      <c r="P42" s="30"/>
      <c r="Q42" s="214"/>
      <c r="R42" s="216"/>
      <c r="S42" s="30"/>
      <c r="T42" s="30"/>
      <c r="U42" s="30"/>
      <c r="V42" s="30"/>
      <c r="W42" s="30"/>
      <c r="X42" s="30"/>
      <c r="Y42" s="30"/>
      <c r="Z42" s="30"/>
    </row>
    <row r="43" spans="1:26" ht="14.25" customHeight="1" x14ac:dyDescent="0.3">
      <c r="A43" s="30" t="s">
        <v>480</v>
      </c>
      <c r="B43" s="30" t="s">
        <v>481</v>
      </c>
      <c r="C43" s="30"/>
      <c r="D43" s="30"/>
      <c r="E43" s="30"/>
      <c r="F43" s="30" t="s">
        <v>482</v>
      </c>
      <c r="G43" s="30" t="s">
        <v>483</v>
      </c>
      <c r="H43" s="30"/>
      <c r="I43" s="30" t="s">
        <v>484</v>
      </c>
      <c r="J43" s="30" t="s">
        <v>350</v>
      </c>
      <c r="K43" s="30" t="s">
        <v>485</v>
      </c>
      <c r="L43" s="215" t="str">
        <f>HYPERLINK("mailto:katie@readpublicity.com","katie@readpublicity.com")</f>
        <v>katie@readpublicity.com</v>
      </c>
      <c r="M43" s="30"/>
      <c r="N43" s="30"/>
      <c r="O43" s="212" t="s">
        <v>637</v>
      </c>
      <c r="P43" s="30"/>
      <c r="Q43" s="214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28.5" customHeight="1" x14ac:dyDescent="0.3">
      <c r="A44" s="30" t="s">
        <v>486</v>
      </c>
      <c r="B44" s="168" t="s">
        <v>712</v>
      </c>
      <c r="C44" s="168"/>
      <c r="D44" s="168"/>
      <c r="E44" s="168"/>
      <c r="F44" s="168" t="s">
        <v>713</v>
      </c>
      <c r="G44" s="168" t="s">
        <v>488</v>
      </c>
      <c r="H44" s="168" t="s">
        <v>714</v>
      </c>
      <c r="I44" s="168" t="s">
        <v>360</v>
      </c>
      <c r="J44" s="168" t="s">
        <v>361</v>
      </c>
      <c r="K44" s="168" t="s">
        <v>490</v>
      </c>
      <c r="L44" s="215" t="s">
        <v>715</v>
      </c>
      <c r="M44" s="168"/>
      <c r="N44" s="168" t="s">
        <v>636</v>
      </c>
      <c r="O44" s="212" t="s">
        <v>637</v>
      </c>
      <c r="P44" s="30"/>
      <c r="Q44" s="223" t="s">
        <v>716</v>
      </c>
      <c r="R44" s="216" t="s">
        <v>717</v>
      </c>
      <c r="S44" s="30"/>
      <c r="T44" s="30"/>
      <c r="U44" s="30"/>
      <c r="V44" s="30"/>
      <c r="W44" s="30"/>
      <c r="X44" s="30"/>
      <c r="Y44" s="30"/>
      <c r="Z44" s="30"/>
    </row>
    <row r="45" spans="1:26" ht="14.25" customHeight="1" x14ac:dyDescent="0.3">
      <c r="A45" s="30" t="s">
        <v>718</v>
      </c>
      <c r="B45" s="30" t="s">
        <v>659</v>
      </c>
      <c r="C45" s="30"/>
      <c r="D45" s="30"/>
      <c r="E45" s="30"/>
      <c r="F45" s="30"/>
      <c r="G45" s="30"/>
      <c r="H45" s="30"/>
      <c r="I45" s="30"/>
      <c r="J45" s="30"/>
      <c r="K45" s="30"/>
      <c r="L45" s="221"/>
      <c r="M45" s="30"/>
      <c r="N45" s="30"/>
      <c r="O45" s="212" t="s">
        <v>637</v>
      </c>
      <c r="P45" s="30"/>
      <c r="Q45" s="212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4.25" customHeight="1" x14ac:dyDescent="0.3">
      <c r="A46" s="30" t="s">
        <v>491</v>
      </c>
      <c r="B46" s="30" t="s">
        <v>719</v>
      </c>
      <c r="C46" s="30"/>
      <c r="D46" s="30"/>
      <c r="E46" s="30"/>
      <c r="F46" s="30"/>
      <c r="G46" s="30" t="s">
        <v>720</v>
      </c>
      <c r="H46" s="30" t="s">
        <v>721</v>
      </c>
      <c r="I46" s="30" t="s">
        <v>360</v>
      </c>
      <c r="J46" s="30" t="s">
        <v>350</v>
      </c>
      <c r="K46" s="30" t="s">
        <v>722</v>
      </c>
      <c r="L46" s="221" t="s">
        <v>723</v>
      </c>
      <c r="M46" s="30"/>
      <c r="N46" s="30"/>
      <c r="O46" s="212"/>
      <c r="P46" s="30"/>
      <c r="Q46" s="212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4.25" customHeight="1" x14ac:dyDescent="0.3">
      <c r="A47" s="30" t="s">
        <v>493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221" t="s">
        <v>724</v>
      </c>
      <c r="M47" s="30"/>
      <c r="N47" s="30"/>
      <c r="O47" s="212" t="s">
        <v>637</v>
      </c>
      <c r="P47" s="30"/>
      <c r="Q47" s="214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4.25" customHeight="1" x14ac:dyDescent="0.3">
      <c r="A48" s="30" t="s">
        <v>89</v>
      </c>
      <c r="B48" s="30"/>
      <c r="C48" s="30" t="s">
        <v>494</v>
      </c>
      <c r="D48" s="30"/>
      <c r="E48" s="30"/>
      <c r="F48" s="30"/>
      <c r="G48" s="30" t="s">
        <v>495</v>
      </c>
      <c r="H48" s="30" t="s">
        <v>496</v>
      </c>
      <c r="I48" s="30" t="s">
        <v>360</v>
      </c>
      <c r="J48" s="30" t="s">
        <v>350</v>
      </c>
      <c r="K48" s="30" t="s">
        <v>497</v>
      </c>
      <c r="L48" s="221" t="s">
        <v>725</v>
      </c>
      <c r="M48" s="30"/>
      <c r="N48" s="30"/>
      <c r="O48" s="212" t="s">
        <v>637</v>
      </c>
      <c r="P48" s="30"/>
      <c r="Q48" s="214">
        <v>41649</v>
      </c>
      <c r="R48" s="216"/>
      <c r="S48" s="30"/>
      <c r="T48" s="30"/>
      <c r="U48" s="30"/>
      <c r="V48" s="30"/>
      <c r="W48" s="30"/>
      <c r="X48" s="40"/>
      <c r="Y48" s="42"/>
      <c r="Z48" s="6"/>
    </row>
    <row r="49" spans="1:26" ht="30" x14ac:dyDescent="0.3">
      <c r="A49" s="30" t="s">
        <v>498</v>
      </c>
      <c r="B49" s="168" t="s">
        <v>726</v>
      </c>
      <c r="C49" s="168"/>
      <c r="D49" s="168"/>
      <c r="E49" s="168"/>
      <c r="F49" s="168" t="s">
        <v>646</v>
      </c>
      <c r="G49" s="168"/>
      <c r="H49" s="168" t="s">
        <v>501</v>
      </c>
      <c r="I49" s="168" t="s">
        <v>502</v>
      </c>
      <c r="J49" s="168" t="s">
        <v>361</v>
      </c>
      <c r="K49" s="168" t="s">
        <v>503</v>
      </c>
      <c r="L49" s="222" t="str">
        <f>HYPERLINK("mailto:james.howarth@manches.com","james.howarth@manches.com")</f>
        <v>james.howarth@manches.com</v>
      </c>
      <c r="M49" s="168"/>
      <c r="N49" s="168" t="s">
        <v>636</v>
      </c>
      <c r="O49" s="212" t="s">
        <v>637</v>
      </c>
      <c r="P49" s="30"/>
      <c r="Q49" s="223" t="s">
        <v>727</v>
      </c>
      <c r="R49" s="216"/>
      <c r="S49" s="30"/>
      <c r="T49" s="30"/>
      <c r="U49" s="30"/>
      <c r="V49" s="30"/>
      <c r="W49" s="30"/>
      <c r="X49" s="40"/>
      <c r="Y49" s="42"/>
      <c r="Z49" s="6"/>
    </row>
    <row r="50" spans="1:26" ht="14.25" customHeight="1" x14ac:dyDescent="0.3">
      <c r="A50" s="30" t="s">
        <v>504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222"/>
      <c r="M50" s="168"/>
      <c r="N50" s="168"/>
      <c r="O50" s="212" t="s">
        <v>637</v>
      </c>
      <c r="P50" s="30"/>
      <c r="Q50" s="214"/>
      <c r="R50" s="30"/>
      <c r="S50" s="30"/>
      <c r="T50" s="30"/>
      <c r="U50" s="30"/>
      <c r="V50" s="30"/>
      <c r="W50" s="30"/>
      <c r="X50" s="40"/>
      <c r="Y50" s="42"/>
      <c r="Z50" s="6"/>
    </row>
    <row r="51" spans="1:26" ht="15.75" customHeight="1" x14ac:dyDescent="0.3">
      <c r="A51" s="30" t="s">
        <v>506</v>
      </c>
      <c r="B51" s="30"/>
      <c r="C51" s="30"/>
      <c r="D51" s="30"/>
      <c r="E51" s="30"/>
      <c r="F51" s="202"/>
      <c r="G51" s="30" t="s">
        <v>507</v>
      </c>
      <c r="H51" s="30"/>
      <c r="I51" s="30" t="s">
        <v>360</v>
      </c>
      <c r="J51" s="30" t="s">
        <v>350</v>
      </c>
      <c r="K51" s="30" t="s">
        <v>508</v>
      </c>
      <c r="L51" s="221" t="s">
        <v>728</v>
      </c>
      <c r="M51" s="188"/>
      <c r="N51" s="200"/>
      <c r="O51" s="212" t="s">
        <v>637</v>
      </c>
      <c r="P51" s="30"/>
      <c r="Q51" s="214">
        <v>41647</v>
      </c>
      <c r="R51" s="216"/>
      <c r="S51" s="30"/>
      <c r="T51" s="30"/>
      <c r="U51" s="30"/>
      <c r="V51" s="42"/>
      <c r="W51" s="6"/>
      <c r="X51" s="40"/>
      <c r="Y51" s="42"/>
      <c r="Z51" s="6"/>
    </row>
    <row r="52" spans="1:26" ht="14.25" customHeight="1" x14ac:dyDescent="0.3">
      <c r="A52" s="30" t="s">
        <v>729</v>
      </c>
      <c r="B52" s="30" t="s">
        <v>730</v>
      </c>
      <c r="C52" s="30"/>
      <c r="D52" s="30"/>
      <c r="E52" s="30"/>
      <c r="F52" s="30"/>
      <c r="G52" s="30"/>
      <c r="H52" s="30"/>
      <c r="I52" s="30"/>
      <c r="J52" s="30"/>
      <c r="K52" s="30"/>
      <c r="L52" s="221" t="s">
        <v>731</v>
      </c>
      <c r="M52" s="30"/>
      <c r="N52" s="30"/>
      <c r="O52" s="212" t="s">
        <v>637</v>
      </c>
      <c r="P52" s="30"/>
      <c r="Q52" s="214"/>
      <c r="R52" s="30"/>
      <c r="S52" s="30"/>
      <c r="T52" s="30"/>
      <c r="U52" s="30"/>
      <c r="V52" s="42"/>
      <c r="W52" s="6"/>
      <c r="X52" s="40"/>
      <c r="Y52" s="42"/>
      <c r="Z52" s="6"/>
    </row>
    <row r="53" spans="1:26" ht="15.75" x14ac:dyDescent="0.3">
      <c r="A53" s="30" t="s">
        <v>512</v>
      </c>
      <c r="B53" s="168" t="s">
        <v>513</v>
      </c>
      <c r="C53" s="168"/>
      <c r="D53" s="168"/>
      <c r="E53" s="168"/>
      <c r="F53" s="168"/>
      <c r="G53" s="30" t="s">
        <v>514</v>
      </c>
      <c r="H53" s="30" t="s">
        <v>515</v>
      </c>
      <c r="I53" s="30" t="s">
        <v>360</v>
      </c>
      <c r="J53" s="30" t="s">
        <v>361</v>
      </c>
      <c r="K53" s="30" t="s">
        <v>516</v>
      </c>
      <c r="L53" s="221" t="s">
        <v>732</v>
      </c>
      <c r="M53" s="219"/>
      <c r="N53" s="168" t="s">
        <v>636</v>
      </c>
      <c r="O53" s="212" t="s">
        <v>637</v>
      </c>
      <c r="P53" s="224" t="s">
        <v>733</v>
      </c>
      <c r="Q53" s="214">
        <v>41648</v>
      </c>
      <c r="R53" s="216"/>
      <c r="S53" s="30"/>
      <c r="T53" s="30"/>
      <c r="U53" s="30"/>
      <c r="V53" s="42"/>
      <c r="W53" s="6"/>
      <c r="X53" s="40"/>
      <c r="Y53" s="42"/>
      <c r="Z53" s="6"/>
    </row>
    <row r="54" spans="1:26" ht="14.25" customHeight="1" x14ac:dyDescent="0.3">
      <c r="A54" s="30" t="s">
        <v>734</v>
      </c>
      <c r="B54" s="168" t="s">
        <v>735</v>
      </c>
      <c r="C54" s="168"/>
      <c r="D54" s="168"/>
      <c r="E54" s="168"/>
      <c r="F54" s="168" t="s">
        <v>736</v>
      </c>
      <c r="G54" s="168" t="s">
        <v>737</v>
      </c>
      <c r="H54" s="168"/>
      <c r="I54" s="168" t="s">
        <v>360</v>
      </c>
      <c r="J54" s="168" t="s">
        <v>361</v>
      </c>
      <c r="K54" s="168" t="s">
        <v>738</v>
      </c>
      <c r="L54" s="220" t="s">
        <v>739</v>
      </c>
      <c r="M54" s="168"/>
      <c r="N54" s="168" t="s">
        <v>636</v>
      </c>
      <c r="O54" s="212" t="s">
        <v>637</v>
      </c>
      <c r="P54" s="30"/>
      <c r="Q54" s="214">
        <v>41659</v>
      </c>
      <c r="R54" s="216"/>
      <c r="S54" s="30"/>
      <c r="T54" s="30"/>
      <c r="U54" s="30"/>
      <c r="V54" s="42"/>
      <c r="W54" s="6"/>
      <c r="X54" s="40"/>
      <c r="Y54" s="42"/>
      <c r="Z54" s="6"/>
    </row>
    <row r="55" spans="1:26" ht="14.25" customHeight="1" x14ac:dyDescent="0.3">
      <c r="A55" s="30" t="s">
        <v>740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222" t="str">
        <f>HYPERLINK("mailto:nicholas.hunter@sky.com","nicholas.hunter@sky.com")</f>
        <v>nicholas.hunter@sky.com</v>
      </c>
      <c r="M55" s="168"/>
      <c r="N55" s="168"/>
      <c r="O55" s="212" t="s">
        <v>637</v>
      </c>
      <c r="P55" s="30"/>
      <c r="Q55" s="214"/>
      <c r="R55" s="30"/>
      <c r="S55" s="30"/>
      <c r="T55" s="30"/>
      <c r="U55" s="30"/>
      <c r="V55" s="42"/>
      <c r="W55" s="6"/>
      <c r="X55" s="40"/>
      <c r="Y55" s="42"/>
      <c r="Z55" s="6"/>
    </row>
    <row r="56" spans="1:26" ht="14.25" customHeight="1" x14ac:dyDescent="0.3">
      <c r="A56" s="30" t="s">
        <v>592</v>
      </c>
      <c r="B56" s="30" t="s">
        <v>741</v>
      </c>
      <c r="C56" s="30"/>
      <c r="D56" s="30"/>
      <c r="E56" s="30"/>
      <c r="F56" s="30"/>
      <c r="G56" s="30"/>
      <c r="H56" s="30"/>
      <c r="I56" s="30"/>
      <c r="J56" s="30"/>
      <c r="K56" s="30"/>
      <c r="L56" s="215" t="str">
        <f>HYPERLINK("mailto:susanna@onlyconnectconsultancy.com","susanna@onlyconnectconsultancy.com")</f>
        <v>susanna@onlyconnectconsultancy.com</v>
      </c>
      <c r="M56" s="30"/>
      <c r="N56" s="30" t="s">
        <v>742</v>
      </c>
      <c r="O56" s="212" t="s">
        <v>637</v>
      </c>
      <c r="P56" s="30"/>
      <c r="Q56" s="214">
        <v>41703</v>
      </c>
      <c r="R56" s="216"/>
      <c r="S56" s="30"/>
      <c r="T56" s="30"/>
      <c r="U56" s="30"/>
      <c r="V56" s="42"/>
      <c r="W56" s="6"/>
      <c r="X56" s="40"/>
      <c r="Y56" s="42"/>
      <c r="Z56" s="6"/>
    </row>
    <row r="57" spans="1:26" ht="52.5" customHeight="1" x14ac:dyDescent="0.3">
      <c r="A57" s="30" t="s">
        <v>519</v>
      </c>
      <c r="B57" s="168" t="s">
        <v>743</v>
      </c>
      <c r="C57" s="168"/>
      <c r="D57" s="168"/>
      <c r="E57" s="168"/>
      <c r="F57" s="168"/>
      <c r="G57" s="168" t="s">
        <v>744</v>
      </c>
      <c r="H57" s="168" t="s">
        <v>745</v>
      </c>
      <c r="I57" s="168" t="s">
        <v>360</v>
      </c>
      <c r="J57" s="168" t="s">
        <v>361</v>
      </c>
      <c r="K57" s="168" t="s">
        <v>746</v>
      </c>
      <c r="L57" s="222" t="s">
        <v>747</v>
      </c>
      <c r="M57" s="225"/>
      <c r="N57" s="168" t="s">
        <v>636</v>
      </c>
      <c r="O57" s="212" t="s">
        <v>637</v>
      </c>
      <c r="P57" s="30"/>
      <c r="Q57" s="223" t="s">
        <v>727</v>
      </c>
      <c r="R57" s="30"/>
      <c r="S57" s="30"/>
      <c r="T57" s="30"/>
      <c r="U57" s="30"/>
      <c r="V57" s="42"/>
      <c r="W57" s="6"/>
      <c r="X57" s="40"/>
      <c r="Y57" s="42"/>
      <c r="Z57" s="6"/>
    </row>
    <row r="58" spans="1:26" ht="14.25" customHeight="1" x14ac:dyDescent="0.3">
      <c r="A58" s="30" t="s">
        <v>61</v>
      </c>
      <c r="B58" s="30" t="s">
        <v>530</v>
      </c>
      <c r="C58" s="30"/>
      <c r="D58" s="30"/>
      <c r="E58" s="30"/>
      <c r="F58" s="30"/>
      <c r="G58" s="30" t="s">
        <v>531</v>
      </c>
      <c r="H58" s="30" t="s">
        <v>532</v>
      </c>
      <c r="I58" s="30" t="s">
        <v>360</v>
      </c>
      <c r="J58" s="188"/>
      <c r="K58" s="30" t="s">
        <v>533</v>
      </c>
      <c r="L58" s="189" t="s">
        <v>748</v>
      </c>
      <c r="M58" s="190"/>
      <c r="N58" s="188"/>
      <c r="O58" s="212" t="s">
        <v>637</v>
      </c>
      <c r="P58" s="30"/>
      <c r="Q58" s="214">
        <v>41645</v>
      </c>
      <c r="R58" s="216" t="s">
        <v>717</v>
      </c>
      <c r="S58" s="30"/>
      <c r="T58" s="30"/>
      <c r="U58" s="30"/>
      <c r="V58" s="42"/>
      <c r="W58" s="6"/>
      <c r="X58" s="40"/>
      <c r="Y58" s="42"/>
      <c r="Z58" s="6"/>
    </row>
    <row r="59" spans="1:26" ht="28.5" customHeight="1" x14ac:dyDescent="0.3">
      <c r="A59" s="30" t="s">
        <v>534</v>
      </c>
      <c r="B59" s="168" t="s">
        <v>749</v>
      </c>
      <c r="C59" s="168"/>
      <c r="D59" s="168"/>
      <c r="E59" s="168"/>
      <c r="F59" s="168" t="s">
        <v>750</v>
      </c>
      <c r="G59" s="168" t="s">
        <v>536</v>
      </c>
      <c r="H59" s="168"/>
      <c r="I59" s="168" t="s">
        <v>360</v>
      </c>
      <c r="J59" s="168" t="s">
        <v>361</v>
      </c>
      <c r="K59" s="168" t="s">
        <v>537</v>
      </c>
      <c r="L59" s="222" t="str">
        <f>HYPERLINK("mailto:rachel.goode@oup.com","rachel.goode@oup.com")</f>
        <v>rachel.goode@oup.com</v>
      </c>
      <c r="M59" s="168"/>
      <c r="N59" s="168" t="s">
        <v>636</v>
      </c>
      <c r="O59" s="212" t="s">
        <v>637</v>
      </c>
      <c r="P59" s="30"/>
      <c r="Q59" s="214">
        <v>41667</v>
      </c>
      <c r="R59" s="216" t="s">
        <v>717</v>
      </c>
      <c r="S59" s="30"/>
      <c r="T59" s="30"/>
      <c r="U59" s="30"/>
      <c r="V59" s="42"/>
      <c r="W59" s="6"/>
      <c r="X59" s="40"/>
      <c r="Y59" s="42"/>
      <c r="Z59" s="6"/>
    </row>
    <row r="60" spans="1:26" ht="15.75" customHeight="1" x14ac:dyDescent="0.3">
      <c r="A60" s="30" t="s">
        <v>538</v>
      </c>
      <c r="B60" s="202" t="s">
        <v>539</v>
      </c>
      <c r="C60" s="30"/>
      <c r="D60" s="30"/>
      <c r="E60" s="30"/>
      <c r="F60" s="30"/>
      <c r="G60" s="30" t="s">
        <v>540</v>
      </c>
      <c r="H60" s="30" t="s">
        <v>489</v>
      </c>
      <c r="I60" s="30" t="s">
        <v>360</v>
      </c>
      <c r="J60" s="30"/>
      <c r="K60" s="30" t="s">
        <v>541</v>
      </c>
      <c r="L60" s="215" t="str">
        <f>HYPERLINK("mailto:catherine.newman@pearson.com","catherine.newman@pearson.com")</f>
        <v>catherine.newman@pearson.com</v>
      </c>
      <c r="M60" s="30"/>
      <c r="N60" s="30"/>
      <c r="O60" s="212" t="s">
        <v>637</v>
      </c>
      <c r="P60" s="30"/>
      <c r="Q60" s="212"/>
      <c r="R60" s="30"/>
      <c r="S60" s="30"/>
      <c r="T60" s="30"/>
      <c r="U60" s="30"/>
      <c r="V60" s="42"/>
      <c r="W60" s="6"/>
      <c r="X60" s="40"/>
      <c r="Y60" s="42"/>
      <c r="Z60" s="6"/>
    </row>
    <row r="61" spans="1:26" ht="15.75" customHeight="1" x14ac:dyDescent="0.3">
      <c r="A61" s="30" t="s">
        <v>542</v>
      </c>
      <c r="B61" s="202" t="s">
        <v>543</v>
      </c>
      <c r="C61" s="30"/>
      <c r="D61" s="30"/>
      <c r="E61" s="30"/>
      <c r="F61" s="30"/>
      <c r="G61" s="30"/>
      <c r="H61" s="30"/>
      <c r="I61" s="30"/>
      <c r="J61" s="30"/>
      <c r="K61" s="30"/>
      <c r="L61" s="215" t="s">
        <v>751</v>
      </c>
      <c r="M61" s="30"/>
      <c r="N61" s="30"/>
      <c r="O61" s="212" t="s">
        <v>637</v>
      </c>
      <c r="P61" s="30"/>
      <c r="Q61" s="214"/>
      <c r="R61" s="30"/>
      <c r="S61" s="30"/>
      <c r="T61" s="30"/>
      <c r="U61" s="30"/>
      <c r="V61" s="42"/>
      <c r="W61" s="6"/>
      <c r="X61" s="30"/>
      <c r="Y61" s="30"/>
      <c r="Z61" s="30"/>
    </row>
    <row r="62" spans="1:26" ht="14.25" customHeight="1" x14ac:dyDescent="0.3">
      <c r="A62" s="30" t="s">
        <v>551</v>
      </c>
      <c r="B62" s="30" t="s">
        <v>752</v>
      </c>
      <c r="C62" s="30"/>
      <c r="D62" s="30"/>
      <c r="E62" s="30"/>
      <c r="F62" s="30"/>
      <c r="G62" s="30" t="s">
        <v>553</v>
      </c>
      <c r="H62" s="30" t="s">
        <v>484</v>
      </c>
      <c r="I62" s="30"/>
      <c r="J62" s="30"/>
      <c r="K62" s="30" t="s">
        <v>554</v>
      </c>
      <c r="L62" s="215" t="s">
        <v>753</v>
      </c>
      <c r="M62" s="30" t="s">
        <v>754</v>
      </c>
      <c r="N62" s="30"/>
      <c r="O62" s="212" t="s">
        <v>637</v>
      </c>
      <c r="P62" s="30"/>
      <c r="Q62" s="214">
        <v>41649</v>
      </c>
      <c r="R62" s="216"/>
      <c r="S62" s="30"/>
      <c r="T62" s="30"/>
      <c r="U62" s="30"/>
      <c r="V62" s="42"/>
      <c r="W62" s="6"/>
      <c r="X62" s="30"/>
      <c r="Y62" s="30"/>
      <c r="Z62" s="30"/>
    </row>
    <row r="63" spans="1:26" ht="14.25" customHeight="1" x14ac:dyDescent="0.3">
      <c r="A63" s="30" t="s">
        <v>755</v>
      </c>
      <c r="B63" s="30" t="s">
        <v>756</v>
      </c>
      <c r="C63" s="30"/>
      <c r="D63" s="30"/>
      <c r="E63" s="30"/>
      <c r="F63" s="30"/>
      <c r="G63" s="30" t="s">
        <v>548</v>
      </c>
      <c r="H63" s="30" t="s">
        <v>549</v>
      </c>
      <c r="I63" s="30"/>
      <c r="J63" s="30" t="s">
        <v>361</v>
      </c>
      <c r="K63" s="30" t="s">
        <v>550</v>
      </c>
      <c r="L63" s="215" t="str">
        <f>HYPERLINK("mailto:pippa.smart@gmail.com","pippa.smart@gmail.com")</f>
        <v>pippa.smart@gmail.com</v>
      </c>
      <c r="M63" s="30"/>
      <c r="N63" s="30"/>
      <c r="O63" s="212" t="s">
        <v>637</v>
      </c>
      <c r="P63" s="30"/>
      <c r="Q63" s="214"/>
      <c r="R63" s="216"/>
      <c r="S63" s="30"/>
      <c r="T63" s="30"/>
      <c r="U63" s="30"/>
      <c r="V63" s="42"/>
      <c r="W63" s="6"/>
      <c r="X63" s="30"/>
      <c r="Y63" s="30"/>
      <c r="Z63" s="30"/>
    </row>
    <row r="64" spans="1:26" ht="14.25" customHeight="1" x14ac:dyDescent="0.3">
      <c r="A64" s="30" t="s">
        <v>562</v>
      </c>
      <c r="B64" s="30" t="s">
        <v>563</v>
      </c>
      <c r="C64" s="30"/>
      <c r="D64" s="30"/>
      <c r="E64" s="30"/>
      <c r="F64" s="30"/>
      <c r="G64" s="30" t="s">
        <v>564</v>
      </c>
      <c r="H64" s="30" t="s">
        <v>565</v>
      </c>
      <c r="I64" s="30" t="s">
        <v>360</v>
      </c>
      <c r="J64" s="30" t="s">
        <v>350</v>
      </c>
      <c r="K64" s="30" t="s">
        <v>566</v>
      </c>
      <c r="L64" s="215" t="s">
        <v>757</v>
      </c>
      <c r="M64" s="30"/>
      <c r="N64" s="30"/>
      <c r="O64" s="212" t="s">
        <v>637</v>
      </c>
      <c r="P64" s="30"/>
      <c r="Q64" s="214"/>
      <c r="R64" s="216"/>
      <c r="S64" s="30"/>
      <c r="T64" s="30"/>
      <c r="U64" s="30"/>
      <c r="V64" s="30"/>
      <c r="W64" s="30"/>
      <c r="X64" s="30"/>
      <c r="Y64" s="30"/>
      <c r="Z64" s="30"/>
    </row>
    <row r="65" spans="1:26" ht="14.25" customHeight="1" x14ac:dyDescent="0.3">
      <c r="A65" s="30" t="s">
        <v>567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215" t="str">
        <f>HYPERLINK("mailto:caleb.garth@ymail.com","caleb.garth@ymail.com")</f>
        <v>caleb.garth@ymail.com</v>
      </c>
      <c r="M65" s="30"/>
      <c r="N65" s="30"/>
      <c r="O65" s="212"/>
      <c r="P65" s="30"/>
      <c r="Q65" s="214">
        <v>41725</v>
      </c>
      <c r="R65" s="216"/>
      <c r="S65" s="30"/>
      <c r="T65" s="30"/>
      <c r="U65" s="30"/>
      <c r="V65" s="30"/>
      <c r="W65" s="30"/>
      <c r="X65" s="30"/>
      <c r="Y65" s="30"/>
      <c r="Z65" s="30"/>
    </row>
    <row r="66" spans="1:26" ht="14.25" customHeight="1" x14ac:dyDescent="0.3">
      <c r="A66" s="30" t="s">
        <v>46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221" t="s">
        <v>758</v>
      </c>
      <c r="M66" s="30"/>
      <c r="N66" s="30"/>
      <c r="O66" s="212" t="s">
        <v>637</v>
      </c>
      <c r="P66" s="30"/>
      <c r="Q66" s="214">
        <v>41641</v>
      </c>
      <c r="R66" s="216"/>
      <c r="S66" s="30"/>
      <c r="T66" s="30"/>
      <c r="U66" s="30"/>
      <c r="V66" s="30"/>
      <c r="W66" s="30"/>
      <c r="X66" s="30"/>
      <c r="Y66" s="30"/>
      <c r="Z66" s="30"/>
    </row>
    <row r="67" spans="1:26" ht="14.25" customHeight="1" x14ac:dyDescent="0.3">
      <c r="A67" s="30" t="s">
        <v>568</v>
      </c>
      <c r="B67" s="30"/>
      <c r="C67" s="168"/>
      <c r="D67" s="168"/>
      <c r="E67" s="168"/>
      <c r="F67" s="168" t="s">
        <v>759</v>
      </c>
      <c r="G67" s="168" t="s">
        <v>569</v>
      </c>
      <c r="H67" s="30"/>
      <c r="I67" s="168" t="s">
        <v>360</v>
      </c>
      <c r="J67" s="168" t="s">
        <v>361</v>
      </c>
      <c r="K67" s="168" t="s">
        <v>570</v>
      </c>
      <c r="L67" s="218" t="str">
        <f>HYPERLINK("mailto:Rupert.jonesparry@btinternet.com","Rupert.jonesparry@btinternet.com")</f>
        <v>Rupert.jonesparry@btinternet.com</v>
      </c>
      <c r="M67" s="219"/>
      <c r="N67" s="168" t="s">
        <v>636</v>
      </c>
      <c r="O67" s="212" t="s">
        <v>637</v>
      </c>
      <c r="P67" s="30"/>
      <c r="Q67" s="214">
        <v>41648</v>
      </c>
      <c r="R67" s="216"/>
      <c r="S67" s="30"/>
      <c r="T67" s="30"/>
      <c r="U67" s="30"/>
      <c r="V67" s="30"/>
      <c r="W67" s="30"/>
      <c r="X67" s="30"/>
      <c r="Y67" s="30"/>
      <c r="Z67" s="30"/>
    </row>
    <row r="68" spans="1:26" ht="14.25" customHeight="1" x14ac:dyDescent="0.3">
      <c r="A68" s="30" t="s">
        <v>571</v>
      </c>
      <c r="B68" s="30"/>
      <c r="C68" s="168"/>
      <c r="D68" s="168"/>
      <c r="E68" s="168"/>
      <c r="F68" s="168"/>
      <c r="G68" s="168"/>
      <c r="H68" s="30"/>
      <c r="I68" s="168"/>
      <c r="J68" s="168"/>
      <c r="K68" s="168"/>
      <c r="L68" s="218" t="s">
        <v>760</v>
      </c>
      <c r="M68" s="219"/>
      <c r="N68" s="168"/>
      <c r="O68" s="212"/>
      <c r="P68" s="30"/>
      <c r="Q68" s="214">
        <v>41698</v>
      </c>
      <c r="R68" s="216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">
      <c r="A69" s="30" t="s">
        <v>572</v>
      </c>
      <c r="B69" s="30"/>
      <c r="C69" s="30"/>
      <c r="D69" s="30"/>
      <c r="E69" s="30"/>
      <c r="F69" s="202"/>
      <c r="G69" s="30" t="s">
        <v>761</v>
      </c>
      <c r="H69" s="30"/>
      <c r="I69" s="30" t="s">
        <v>762</v>
      </c>
      <c r="J69" s="30" t="s">
        <v>350</v>
      </c>
      <c r="K69" s="30" t="s">
        <v>763</v>
      </c>
      <c r="L69" s="215" t="str">
        <f>HYPERLINK("mailto:sarahryanconsulting@gmail.com","sarahryanconsulting@gmail.com")</f>
        <v>sarahryanconsulting@gmail.com</v>
      </c>
      <c r="M69" s="30" t="s">
        <v>699</v>
      </c>
      <c r="N69" s="30"/>
      <c r="O69" s="212" t="s">
        <v>637</v>
      </c>
      <c r="P69" s="30"/>
      <c r="Q69" s="214">
        <v>41725</v>
      </c>
      <c r="R69" s="216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">
      <c r="A70" s="30" t="s">
        <v>764</v>
      </c>
      <c r="B70" s="168" t="s">
        <v>765</v>
      </c>
      <c r="C70" s="168"/>
      <c r="D70" s="168"/>
      <c r="E70" s="168"/>
      <c r="F70" s="202"/>
      <c r="G70" s="168" t="s">
        <v>720</v>
      </c>
      <c r="H70" s="168" t="s">
        <v>766</v>
      </c>
      <c r="I70" s="168" t="s">
        <v>360</v>
      </c>
      <c r="J70" s="168" t="s">
        <v>361</v>
      </c>
      <c r="K70" s="168" t="s">
        <v>767</v>
      </c>
      <c r="L70" s="220" t="s">
        <v>768</v>
      </c>
      <c r="M70" s="168"/>
      <c r="N70" s="168" t="s">
        <v>636</v>
      </c>
      <c r="O70" s="212" t="s">
        <v>637</v>
      </c>
      <c r="P70" s="30"/>
      <c r="Q70" s="212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">
      <c r="A71" s="30" t="s">
        <v>576</v>
      </c>
      <c r="B71" s="30" t="s">
        <v>577</v>
      </c>
      <c r="C71" s="30"/>
      <c r="D71" s="30"/>
      <c r="E71" s="30"/>
      <c r="F71" s="202"/>
      <c r="G71" s="30" t="s">
        <v>578</v>
      </c>
      <c r="H71" s="30" t="s">
        <v>579</v>
      </c>
      <c r="I71" s="30" t="s">
        <v>580</v>
      </c>
      <c r="J71" s="30" t="s">
        <v>350</v>
      </c>
      <c r="K71" s="30" t="s">
        <v>581</v>
      </c>
      <c r="L71" s="215" t="str">
        <f>HYPERLINK("mailto:simon@sic.ox14.com","simon@sic.ox14.com")</f>
        <v>simon@sic.ox14.com</v>
      </c>
      <c r="M71" s="30"/>
      <c r="N71" s="30"/>
      <c r="O71" s="212" t="s">
        <v>637</v>
      </c>
      <c r="P71" s="30"/>
      <c r="Q71" s="212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4.25" customHeight="1" x14ac:dyDescent="0.3">
      <c r="A72" s="30" t="s">
        <v>582</v>
      </c>
      <c r="B72" s="168" t="s">
        <v>583</v>
      </c>
      <c r="C72" s="168"/>
      <c r="D72" s="168"/>
      <c r="E72" s="168"/>
      <c r="F72" s="168"/>
      <c r="G72" s="168" t="s">
        <v>584</v>
      </c>
      <c r="H72" s="30"/>
      <c r="I72" s="168" t="s">
        <v>585</v>
      </c>
      <c r="J72" s="168" t="s">
        <v>361</v>
      </c>
      <c r="K72" s="168" t="s">
        <v>586</v>
      </c>
      <c r="L72" s="222" t="str">
        <f>HYPERLINK("mailto:barry.gibson@sQuarish.co.uk","barry.gibson@sQuarish.co.uk")</f>
        <v>barry.gibson@sQuarish.co.uk</v>
      </c>
      <c r="M72" s="168"/>
      <c r="N72" s="168" t="s">
        <v>636</v>
      </c>
      <c r="O72" s="212" t="s">
        <v>637</v>
      </c>
      <c r="P72" s="30"/>
      <c r="Q72" s="214">
        <v>41803</v>
      </c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x14ac:dyDescent="0.3">
      <c r="A73" s="30" t="s">
        <v>587</v>
      </c>
      <c r="B73" s="6" t="s">
        <v>588</v>
      </c>
      <c r="C73" s="30"/>
      <c r="D73" s="30"/>
      <c r="E73" s="30"/>
      <c r="F73" s="30"/>
      <c r="G73" s="6"/>
      <c r="H73" s="217"/>
      <c r="I73" s="30"/>
      <c r="J73" s="30"/>
      <c r="K73" s="30"/>
      <c r="L73" s="215" t="s">
        <v>769</v>
      </c>
      <c r="M73" s="30"/>
      <c r="N73" s="30"/>
      <c r="O73" s="212" t="s">
        <v>637</v>
      </c>
      <c r="P73" s="30"/>
      <c r="Q73" s="214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4.25" customHeight="1" x14ac:dyDescent="0.3">
      <c r="A74" s="30" t="s">
        <v>590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221" t="s">
        <v>770</v>
      </c>
      <c r="M74" s="30"/>
      <c r="N74" s="30"/>
      <c r="O74" s="212" t="s">
        <v>637</v>
      </c>
      <c r="P74" s="30"/>
      <c r="Q74" s="214"/>
      <c r="R74" s="216"/>
      <c r="S74" s="30"/>
      <c r="T74" s="30"/>
      <c r="U74" s="30"/>
      <c r="V74" s="30"/>
      <c r="W74" s="30"/>
      <c r="X74" s="30"/>
      <c r="Y74" s="30"/>
      <c r="Z74" s="30"/>
    </row>
    <row r="75" spans="1:26" ht="28.5" customHeight="1" x14ac:dyDescent="0.3">
      <c r="A75" s="30" t="s">
        <v>771</v>
      </c>
      <c r="B75" s="168" t="s">
        <v>772</v>
      </c>
      <c r="C75" s="168"/>
      <c r="D75" s="168"/>
      <c r="E75" s="168"/>
      <c r="F75" s="168" t="s">
        <v>773</v>
      </c>
      <c r="G75" s="168" t="s">
        <v>774</v>
      </c>
      <c r="H75" s="30" t="s">
        <v>775</v>
      </c>
      <c r="I75" s="168" t="s">
        <v>398</v>
      </c>
      <c r="J75" s="168" t="s">
        <v>361</v>
      </c>
      <c r="K75" s="168" t="s">
        <v>776</v>
      </c>
      <c r="L75" s="220" t="s">
        <v>777</v>
      </c>
      <c r="M75" s="168"/>
      <c r="N75" s="168" t="s">
        <v>636</v>
      </c>
      <c r="O75" s="212" t="s">
        <v>637</v>
      </c>
      <c r="P75" s="30"/>
      <c r="Q75" s="214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4.25" customHeight="1" x14ac:dyDescent="0.3">
      <c r="A76" s="30" t="s">
        <v>771</v>
      </c>
      <c r="B76" s="168" t="s">
        <v>778</v>
      </c>
      <c r="C76" s="168"/>
      <c r="D76" s="168"/>
      <c r="E76" s="168"/>
      <c r="F76" s="168"/>
      <c r="G76" s="30" t="s">
        <v>779</v>
      </c>
      <c r="H76" s="168" t="s">
        <v>780</v>
      </c>
      <c r="I76" s="168" t="s">
        <v>441</v>
      </c>
      <c r="J76" s="168" t="s">
        <v>442</v>
      </c>
      <c r="K76" s="168" t="s">
        <v>781</v>
      </c>
      <c r="L76" s="220"/>
      <c r="M76" s="168"/>
      <c r="N76" s="168" t="s">
        <v>636</v>
      </c>
      <c r="O76" s="212" t="s">
        <v>637</v>
      </c>
      <c r="P76" s="30"/>
      <c r="Q76" s="214">
        <v>41705</v>
      </c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4.25" customHeight="1" x14ac:dyDescent="0.3">
      <c r="A77" s="30" t="s">
        <v>782</v>
      </c>
      <c r="B77" s="168" t="s">
        <v>783</v>
      </c>
      <c r="C77" s="168"/>
      <c r="D77" s="168"/>
      <c r="E77" s="168"/>
      <c r="F77" s="168"/>
      <c r="G77" s="68" t="s">
        <v>784</v>
      </c>
      <c r="H77" s="30"/>
      <c r="I77" s="168" t="s">
        <v>398</v>
      </c>
      <c r="J77" s="168" t="s">
        <v>361</v>
      </c>
      <c r="K77" s="168" t="s">
        <v>785</v>
      </c>
      <c r="L77" s="220"/>
      <c r="M77" s="168"/>
      <c r="N77" s="168" t="s">
        <v>636</v>
      </c>
      <c r="O77" s="212" t="s">
        <v>637</v>
      </c>
      <c r="P77" s="30"/>
      <c r="Q77" s="212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4.25" customHeight="1" x14ac:dyDescent="0.3">
      <c r="A78" s="30" t="s">
        <v>786</v>
      </c>
      <c r="B78" s="30" t="s">
        <v>787</v>
      </c>
      <c r="C78" s="30"/>
      <c r="D78" s="30"/>
      <c r="E78" s="30"/>
      <c r="F78" s="30"/>
      <c r="G78" s="30"/>
      <c r="H78" s="30"/>
      <c r="I78" s="30"/>
      <c r="J78" s="30"/>
      <c r="K78" s="30"/>
      <c r="L78" s="221" t="s">
        <v>788</v>
      </c>
      <c r="M78" s="30"/>
      <c r="N78" s="30"/>
      <c r="O78" s="212" t="s">
        <v>637</v>
      </c>
      <c r="P78" s="30"/>
      <c r="Q78" s="212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x14ac:dyDescent="0.3">
      <c r="A79" s="30" t="s">
        <v>789</v>
      </c>
      <c r="B79" s="30" t="s">
        <v>790</v>
      </c>
      <c r="C79" s="30"/>
      <c r="D79" s="226"/>
      <c r="E79" s="30"/>
      <c r="F79" s="30"/>
      <c r="G79" s="30"/>
      <c r="H79" s="30"/>
      <c r="I79" s="30"/>
      <c r="J79" s="30"/>
      <c r="K79" s="30"/>
      <c r="L79" s="221" t="s">
        <v>791</v>
      </c>
      <c r="M79" s="30"/>
      <c r="N79" s="30"/>
      <c r="O79" s="212" t="s">
        <v>637</v>
      </c>
      <c r="P79" s="30"/>
      <c r="Q79" s="214">
        <v>41654</v>
      </c>
      <c r="R79" s="216"/>
      <c r="S79" s="30"/>
      <c r="T79" s="30"/>
      <c r="U79" s="30"/>
      <c r="V79" s="30"/>
      <c r="W79" s="30"/>
      <c r="X79" s="30"/>
      <c r="Y79" s="30"/>
      <c r="Z79" s="30"/>
    </row>
    <row r="80" spans="1:26" ht="14.25" customHeight="1" x14ac:dyDescent="0.3">
      <c r="A80" s="30" t="s">
        <v>598</v>
      </c>
      <c r="B80" s="168" t="s">
        <v>599</v>
      </c>
      <c r="C80" s="168"/>
      <c r="D80" s="168"/>
      <c r="E80" s="168"/>
      <c r="F80" s="168" t="s">
        <v>792</v>
      </c>
      <c r="G80" s="68"/>
      <c r="H80" s="168" t="s">
        <v>600</v>
      </c>
      <c r="I80" s="168" t="s">
        <v>601</v>
      </c>
      <c r="J80" s="168" t="s">
        <v>361</v>
      </c>
      <c r="K80" s="168" t="s">
        <v>603</v>
      </c>
      <c r="L80" s="218" t="str">
        <f>HYPERLINK("mailto:mail@usbornebooksathome.co.uk","mail@usbornebooksathome.co.uk")</f>
        <v>mail@usbornebooksathome.co.uk</v>
      </c>
      <c r="M80" s="219"/>
      <c r="N80" s="168" t="s">
        <v>636</v>
      </c>
      <c r="O80" s="212" t="s">
        <v>637</v>
      </c>
      <c r="P80" s="30"/>
      <c r="Q80" s="214">
        <v>41675</v>
      </c>
      <c r="R80" s="216"/>
      <c r="S80" s="30"/>
      <c r="T80" s="30"/>
      <c r="U80" s="30"/>
      <c r="V80" s="30"/>
      <c r="W80" s="30"/>
      <c r="X80" s="30"/>
      <c r="Y80" s="30"/>
      <c r="Z80" s="30"/>
    </row>
    <row r="81" spans="1:26" ht="28.5" customHeight="1" x14ac:dyDescent="0.3">
      <c r="A81" s="30" t="s">
        <v>137</v>
      </c>
      <c r="B81" s="168" t="s">
        <v>604</v>
      </c>
      <c r="C81" s="168"/>
      <c r="D81" s="168"/>
      <c r="E81" s="168"/>
      <c r="F81" s="168" t="s">
        <v>793</v>
      </c>
      <c r="G81" s="168" t="s">
        <v>605</v>
      </c>
      <c r="H81" s="168" t="s">
        <v>606</v>
      </c>
      <c r="I81" s="168" t="s">
        <v>360</v>
      </c>
      <c r="J81" s="168" t="s">
        <v>361</v>
      </c>
      <c r="K81" s="168" t="s">
        <v>608</v>
      </c>
      <c r="L81" s="220" t="s">
        <v>794</v>
      </c>
      <c r="M81" s="168"/>
      <c r="N81" s="168" t="s">
        <v>636</v>
      </c>
      <c r="O81" s="212" t="s">
        <v>637</v>
      </c>
      <c r="P81" s="30"/>
      <c r="Q81" s="214">
        <v>41803</v>
      </c>
      <c r="R81" s="216"/>
      <c r="S81" s="30"/>
      <c r="T81" s="30"/>
      <c r="U81" s="30"/>
      <c r="V81" s="30"/>
      <c r="W81" s="30"/>
      <c r="X81" s="30"/>
      <c r="Y81" s="30"/>
      <c r="Z81" s="30"/>
    </row>
    <row r="82" spans="1:26" ht="14.25" customHeight="1" x14ac:dyDescent="0.3">
      <c r="A82" s="30" t="s">
        <v>609</v>
      </c>
      <c r="B82" s="168" t="s">
        <v>610</v>
      </c>
      <c r="C82" s="168"/>
      <c r="D82" s="168"/>
      <c r="E82" s="168"/>
      <c r="F82" s="168"/>
      <c r="G82" s="168" t="s">
        <v>611</v>
      </c>
      <c r="H82" s="30" t="s">
        <v>612</v>
      </c>
      <c r="I82" s="168" t="s">
        <v>613</v>
      </c>
      <c r="J82" s="168" t="s">
        <v>614</v>
      </c>
      <c r="K82" s="168" t="s">
        <v>615</v>
      </c>
      <c r="L82" s="218" t="str">
        <f>HYPERLINK("mailto:martin@woodhead-publishing.com","martin@woodhead-publishing.com")</f>
        <v>martin@woodhead-publishing.com</v>
      </c>
      <c r="M82" s="219"/>
      <c r="N82" s="168" t="s">
        <v>636</v>
      </c>
      <c r="O82" s="212" t="s">
        <v>637</v>
      </c>
      <c r="P82" s="30"/>
      <c r="Q82" s="212"/>
      <c r="R82" s="216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5">
      <c r="A83" s="30" t="s">
        <v>795</v>
      </c>
      <c r="B83" s="168" t="s">
        <v>796</v>
      </c>
      <c r="C83" s="227"/>
      <c r="D83" s="227"/>
      <c r="E83" s="227"/>
      <c r="F83" s="30" t="s">
        <v>797</v>
      </c>
      <c r="G83" s="30" t="s">
        <v>798</v>
      </c>
      <c r="H83" s="30"/>
      <c r="I83" s="30" t="s">
        <v>360</v>
      </c>
      <c r="J83" s="30" t="s">
        <v>361</v>
      </c>
      <c r="K83" s="30" t="s">
        <v>799</v>
      </c>
      <c r="L83" s="215" t="str">
        <f>HYPERLINK("mailto:su@wordbox.co.uk","su@wordbox.co.uk")</f>
        <v>su@wordbox.co.uk</v>
      </c>
      <c r="M83" s="30"/>
      <c r="N83" s="30" t="s">
        <v>636</v>
      </c>
      <c r="O83" s="212" t="s">
        <v>637</v>
      </c>
      <c r="P83" s="30"/>
      <c r="Q83" s="212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4.2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212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4.2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12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x14ac:dyDescent="0.3">
      <c r="A86" s="30"/>
      <c r="B86" s="30"/>
      <c r="C86" s="30"/>
      <c r="D86" s="30"/>
      <c r="E86" s="30"/>
      <c r="F86" s="30"/>
      <c r="G86" s="224"/>
      <c r="H86" s="30"/>
      <c r="I86" s="30"/>
      <c r="J86" s="30"/>
      <c r="K86" s="30"/>
      <c r="L86" s="30"/>
      <c r="M86" s="30"/>
      <c r="N86" s="30"/>
      <c r="O86" s="30"/>
      <c r="P86" s="30"/>
      <c r="Q86" s="212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autoFilter ref="A1:O5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/>
  </sheetViews>
  <sheetFormatPr defaultColWidth="17.42578125" defaultRowHeight="15" customHeight="1" x14ac:dyDescent="0.2"/>
  <cols>
    <col min="1" max="1" width="14" customWidth="1"/>
    <col min="2" max="2" width="22" customWidth="1"/>
    <col min="3" max="5" width="7.5703125" hidden="1" customWidth="1"/>
    <col min="6" max="6" width="9.140625" hidden="1" customWidth="1"/>
    <col min="7" max="8" width="7.5703125" customWidth="1"/>
    <col min="9" max="9" width="8.5703125" customWidth="1"/>
    <col min="10" max="10" width="2.42578125" customWidth="1"/>
    <col min="11" max="11" width="9.140625" customWidth="1"/>
    <col min="12" max="13" width="8.5703125" customWidth="1"/>
    <col min="14" max="14" width="2.5703125" customWidth="1"/>
    <col min="15" max="15" width="31.42578125" customWidth="1"/>
    <col min="16" max="18" width="8.5703125" customWidth="1"/>
    <col min="19" max="19" width="11.42578125" customWidth="1"/>
  </cols>
  <sheetData>
    <row r="1" spans="1:19" ht="18" x14ac:dyDescent="0.25">
      <c r="A1" s="228" t="s">
        <v>800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6"/>
      <c r="P1" s="7"/>
      <c r="Q1" s="7"/>
      <c r="R1" s="7"/>
      <c r="S1" s="6"/>
    </row>
    <row r="2" spans="1:19" x14ac:dyDescent="0.2">
      <c r="A2" s="34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6"/>
      <c r="O2" s="6"/>
      <c r="P2" s="7"/>
      <c r="Q2" s="7"/>
      <c r="R2" s="7"/>
      <c r="S2" s="6"/>
    </row>
    <row r="3" spans="1:19" x14ac:dyDescent="0.2">
      <c r="A3" s="34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6"/>
      <c r="O3" s="6"/>
      <c r="P3" s="7"/>
      <c r="Q3" s="7"/>
      <c r="R3" s="7"/>
      <c r="S3" s="6"/>
    </row>
    <row r="4" spans="1:19" x14ac:dyDescent="0.2">
      <c r="A4" s="34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6"/>
      <c r="O4" s="6"/>
      <c r="P4" s="7"/>
      <c r="Q4" s="7"/>
      <c r="R4" s="7"/>
      <c r="S4" s="6"/>
    </row>
    <row r="5" spans="1:19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6"/>
      <c r="O5" s="6"/>
      <c r="P5" s="7"/>
      <c r="Q5" s="7"/>
      <c r="R5" s="7"/>
      <c r="S5" s="6"/>
    </row>
    <row r="6" spans="1:19" ht="12.75" customHeight="1" x14ac:dyDescent="0.2">
      <c r="A6" s="6"/>
      <c r="B6" s="6"/>
      <c r="C6" s="262" t="s">
        <v>801</v>
      </c>
      <c r="D6" s="261"/>
      <c r="E6" s="261"/>
      <c r="F6" s="6"/>
      <c r="G6" s="262">
        <v>2016</v>
      </c>
      <c r="H6" s="261"/>
      <c r="I6" s="261"/>
      <c r="J6" s="6"/>
      <c r="K6" s="262">
        <v>2015</v>
      </c>
      <c r="L6" s="261"/>
      <c r="M6" s="261"/>
      <c r="N6" s="6"/>
      <c r="O6" s="6"/>
      <c r="P6" s="7"/>
      <c r="Q6" s="7"/>
      <c r="R6" s="7"/>
      <c r="S6" s="6"/>
    </row>
    <row r="7" spans="1:19" ht="12.75" customHeight="1" x14ac:dyDescent="0.2">
      <c r="A7" s="6"/>
      <c r="B7" s="6"/>
      <c r="C7" s="97" t="s">
        <v>269</v>
      </c>
      <c r="D7" s="97" t="s">
        <v>269</v>
      </c>
      <c r="E7" s="97" t="s">
        <v>269</v>
      </c>
      <c r="F7" s="6"/>
      <c r="G7" s="106" t="s">
        <v>269</v>
      </c>
      <c r="H7" s="106" t="s">
        <v>269</v>
      </c>
      <c r="I7" s="106" t="s">
        <v>269</v>
      </c>
      <c r="J7" s="6"/>
      <c r="K7" s="97" t="s">
        <v>269</v>
      </c>
      <c r="L7" s="97" t="s">
        <v>269</v>
      </c>
      <c r="M7" s="97" t="s">
        <v>269</v>
      </c>
      <c r="N7" s="6"/>
      <c r="O7" s="6"/>
      <c r="P7" s="7"/>
      <c r="Q7" s="7"/>
      <c r="R7" s="7"/>
      <c r="S7" s="6"/>
    </row>
    <row r="8" spans="1:19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6"/>
      <c r="O8" s="6"/>
      <c r="P8" s="7"/>
      <c r="Q8" s="7"/>
      <c r="R8" s="7"/>
      <c r="S8" s="6"/>
    </row>
    <row r="9" spans="1:19" ht="13.5" customHeight="1" x14ac:dyDescent="0.2">
      <c r="A9" s="107" t="s">
        <v>270</v>
      </c>
      <c r="B9" s="6"/>
      <c r="C9" s="6"/>
      <c r="D9" s="6"/>
      <c r="E9" s="6"/>
      <c r="F9" s="230"/>
      <c r="G9" s="230"/>
      <c r="H9" s="230"/>
      <c r="I9" s="230"/>
      <c r="J9" s="6"/>
      <c r="K9" s="230"/>
      <c r="L9" s="230"/>
      <c r="M9" s="230"/>
      <c r="N9" s="6"/>
      <c r="O9" s="6"/>
      <c r="P9" s="7"/>
      <c r="Q9" s="7"/>
      <c r="R9" s="7"/>
      <c r="S9" s="6"/>
    </row>
    <row r="10" spans="1:19" ht="12.75" customHeight="1" x14ac:dyDescent="0.2">
      <c r="A10" s="6"/>
      <c r="B10" s="41" t="s">
        <v>10</v>
      </c>
      <c r="C10" s="35">
        <v>0</v>
      </c>
      <c r="D10" s="6"/>
      <c r="E10" s="6"/>
      <c r="F10" s="230"/>
      <c r="G10" s="35"/>
      <c r="H10" s="6"/>
      <c r="I10" s="6"/>
      <c r="J10" s="6"/>
      <c r="K10" s="35"/>
      <c r="L10" s="7"/>
      <c r="M10" s="7"/>
      <c r="N10" s="6"/>
      <c r="O10" s="6"/>
      <c r="P10" s="7"/>
      <c r="Q10" s="7"/>
      <c r="R10" s="7"/>
      <c r="S10" s="6"/>
    </row>
    <row r="11" spans="1:19" ht="12.75" customHeight="1" x14ac:dyDescent="0.2">
      <c r="A11" s="6"/>
      <c r="B11" s="41" t="s">
        <v>11</v>
      </c>
      <c r="C11" s="35">
        <v>1685</v>
      </c>
      <c r="D11" s="6"/>
      <c r="E11" s="6"/>
      <c r="F11" s="230"/>
      <c r="G11" s="35"/>
      <c r="H11" s="6"/>
      <c r="I11" s="6"/>
      <c r="J11" s="6"/>
      <c r="K11" s="35"/>
      <c r="L11" s="7"/>
      <c r="M11" s="7"/>
      <c r="N11" s="6"/>
      <c r="O11" s="6"/>
      <c r="P11" s="7"/>
      <c r="Q11" s="7"/>
      <c r="R11" s="7"/>
      <c r="S11" s="6"/>
    </row>
    <row r="12" spans="1:19" ht="12.75" customHeight="1" x14ac:dyDescent="0.2">
      <c r="A12" s="6"/>
      <c r="B12" s="41" t="s">
        <v>12</v>
      </c>
      <c r="C12" s="35">
        <v>0</v>
      </c>
      <c r="D12" s="6"/>
      <c r="E12" s="6"/>
      <c r="F12" s="230"/>
      <c r="G12" s="35"/>
      <c r="H12" s="6"/>
      <c r="I12" s="6"/>
      <c r="J12" s="6"/>
      <c r="K12" s="35"/>
      <c r="L12" s="7"/>
      <c r="M12" s="7"/>
      <c r="N12" s="6"/>
      <c r="O12" s="6"/>
      <c r="P12" s="7"/>
      <c r="Q12" s="7"/>
      <c r="R12" s="7"/>
      <c r="S12" s="6"/>
    </row>
    <row r="13" spans="1:19" ht="12.75" customHeight="1" x14ac:dyDescent="0.2">
      <c r="A13" s="6"/>
      <c r="B13" s="22" t="s">
        <v>271</v>
      </c>
      <c r="C13" s="113"/>
      <c r="D13" s="35">
        <v>1685</v>
      </c>
      <c r="E13" s="6"/>
      <c r="F13" s="230"/>
      <c r="G13" s="113"/>
      <c r="H13" s="35">
        <f>SUM(G10:G12)</f>
        <v>0</v>
      </c>
      <c r="I13" s="6"/>
      <c r="J13" s="6"/>
      <c r="K13" s="113"/>
      <c r="L13" s="35">
        <f>SUM(K10:K12)</f>
        <v>0</v>
      </c>
      <c r="M13" s="7"/>
      <c r="N13" s="6"/>
      <c r="O13" s="6"/>
      <c r="P13" s="7"/>
      <c r="Q13" s="7"/>
      <c r="R13" s="7"/>
      <c r="S13" s="6"/>
    </row>
    <row r="14" spans="1:19" ht="12.75" customHeight="1" x14ac:dyDescent="0.2">
      <c r="A14" s="6"/>
      <c r="B14" s="22"/>
      <c r="C14" s="6"/>
      <c r="D14" s="35"/>
      <c r="E14" s="6"/>
      <c r="F14" s="230"/>
      <c r="G14" s="6"/>
      <c r="H14" s="35"/>
      <c r="I14" s="6"/>
      <c r="J14" s="6"/>
      <c r="K14" s="6"/>
      <c r="L14" s="35"/>
      <c r="M14" s="7"/>
      <c r="N14" s="6"/>
      <c r="O14" s="6"/>
      <c r="P14" s="7"/>
      <c r="Q14" s="7"/>
      <c r="R14" s="7"/>
      <c r="S14" s="6"/>
    </row>
    <row r="15" spans="1:19" ht="12.75" customHeight="1" x14ac:dyDescent="0.2">
      <c r="A15" s="6"/>
      <c r="B15" s="6" t="s">
        <v>16</v>
      </c>
      <c r="C15" s="35">
        <v>84</v>
      </c>
      <c r="D15" s="6"/>
      <c r="E15" s="6"/>
      <c r="F15" s="230"/>
      <c r="G15" s="35"/>
      <c r="H15" s="6"/>
      <c r="I15" s="6"/>
      <c r="J15" s="6"/>
      <c r="K15" s="35"/>
      <c r="L15" s="7"/>
      <c r="M15" s="7"/>
      <c r="N15" s="6"/>
      <c r="O15" s="6"/>
      <c r="P15" s="7"/>
      <c r="Q15" s="7"/>
      <c r="R15" s="7"/>
      <c r="S15" s="6"/>
    </row>
    <row r="16" spans="1:19" ht="12.75" customHeight="1" x14ac:dyDescent="0.2">
      <c r="A16" s="6"/>
      <c r="B16" s="6" t="s">
        <v>17</v>
      </c>
      <c r="C16" s="35">
        <v>0</v>
      </c>
      <c r="D16" s="6"/>
      <c r="E16" s="6"/>
      <c r="F16" s="230"/>
      <c r="G16" s="35"/>
      <c r="H16" s="6"/>
      <c r="I16" s="6"/>
      <c r="J16" s="6"/>
      <c r="K16" s="35"/>
      <c r="L16" s="7"/>
      <c r="M16" s="7"/>
      <c r="N16" s="6"/>
      <c r="O16" s="6"/>
      <c r="P16" s="7"/>
      <c r="Q16" s="7"/>
      <c r="R16" s="7"/>
      <c r="S16" s="6"/>
    </row>
    <row r="17" spans="1:19" ht="12.75" customHeight="1" x14ac:dyDescent="0.2">
      <c r="A17" s="6"/>
      <c r="B17" s="6" t="s">
        <v>149</v>
      </c>
      <c r="C17" s="35">
        <v>0</v>
      </c>
      <c r="D17" s="6"/>
      <c r="E17" s="6"/>
      <c r="F17" s="230"/>
      <c r="G17" s="35"/>
      <c r="H17" s="6"/>
      <c r="I17" s="6"/>
      <c r="J17" s="6"/>
      <c r="K17" s="35"/>
      <c r="L17" s="7"/>
      <c r="M17" s="7"/>
      <c r="N17" s="6"/>
      <c r="O17" s="6"/>
      <c r="P17" s="7"/>
      <c r="Q17" s="7"/>
      <c r="R17" s="7"/>
      <c r="S17" s="6"/>
    </row>
    <row r="18" spans="1:19" ht="12.75" customHeight="1" x14ac:dyDescent="0.2">
      <c r="A18" s="6"/>
      <c r="B18" s="6" t="s">
        <v>19</v>
      </c>
      <c r="C18" s="35">
        <v>0</v>
      </c>
      <c r="D18" s="6"/>
      <c r="E18" s="6"/>
      <c r="F18" s="230"/>
      <c r="G18" s="35"/>
      <c r="H18" s="6"/>
      <c r="I18" s="6"/>
      <c r="J18" s="6"/>
      <c r="K18" s="35"/>
      <c r="L18" s="7"/>
      <c r="M18" s="7"/>
      <c r="N18" s="6"/>
      <c r="O18" s="6"/>
      <c r="P18" s="7"/>
      <c r="Q18" s="7"/>
      <c r="R18" s="7"/>
      <c r="S18" s="6"/>
    </row>
    <row r="19" spans="1:19" ht="12.75" customHeight="1" x14ac:dyDescent="0.2">
      <c r="A19" s="6"/>
      <c r="B19" s="35" t="s">
        <v>21</v>
      </c>
      <c r="C19" s="35">
        <v>0</v>
      </c>
      <c r="D19" s="6"/>
      <c r="E19" s="6"/>
      <c r="F19" s="230"/>
      <c r="G19" s="35"/>
      <c r="H19" s="6"/>
      <c r="I19" s="6"/>
      <c r="J19" s="6"/>
      <c r="K19" s="35"/>
      <c r="L19" s="7"/>
      <c r="M19" s="7"/>
      <c r="N19" s="6"/>
      <c r="O19" s="6"/>
      <c r="P19" s="7"/>
      <c r="Q19" s="7"/>
      <c r="R19" s="7"/>
      <c r="S19" s="6"/>
    </row>
    <row r="20" spans="1:19" ht="12.75" customHeight="1" x14ac:dyDescent="0.2">
      <c r="A20" s="6"/>
      <c r="B20" s="22" t="s">
        <v>272</v>
      </c>
      <c r="C20" s="113"/>
      <c r="D20" s="35">
        <v>84</v>
      </c>
      <c r="E20" s="6"/>
      <c r="F20" s="230"/>
      <c r="G20" s="113"/>
      <c r="H20" s="35">
        <f>SUM(G15:G19)</f>
        <v>0</v>
      </c>
      <c r="I20" s="6"/>
      <c r="J20" s="6"/>
      <c r="K20" s="113"/>
      <c r="L20" s="35">
        <f>SUM(K15:K19)</f>
        <v>0</v>
      </c>
      <c r="M20" s="7"/>
      <c r="N20" s="6"/>
      <c r="O20" s="6"/>
      <c r="P20" s="7"/>
      <c r="Q20" s="7"/>
      <c r="R20" s="7"/>
      <c r="S20" s="6"/>
    </row>
    <row r="21" spans="1:19" ht="12.75" customHeight="1" x14ac:dyDescent="0.2">
      <c r="A21" s="6"/>
      <c r="B21" s="6"/>
      <c r="C21" s="6"/>
      <c r="D21" s="113"/>
      <c r="E21" s="6"/>
      <c r="F21" s="230"/>
      <c r="G21" s="6"/>
      <c r="H21" s="113"/>
      <c r="I21" s="6"/>
      <c r="J21" s="6"/>
      <c r="K21" s="6"/>
      <c r="L21" s="113"/>
      <c r="M21" s="7"/>
      <c r="N21" s="6"/>
      <c r="O21" s="6"/>
      <c r="P21" s="7"/>
      <c r="Q21" s="7"/>
      <c r="R21" s="7"/>
      <c r="S21" s="6"/>
    </row>
    <row r="22" spans="1:19" ht="12.75" customHeight="1" x14ac:dyDescent="0.2">
      <c r="A22" s="6"/>
      <c r="B22" s="22" t="s">
        <v>273</v>
      </c>
      <c r="C22" s="6"/>
      <c r="D22" s="6"/>
      <c r="E22" s="35">
        <v>1769</v>
      </c>
      <c r="F22" s="230"/>
      <c r="G22" s="6"/>
      <c r="H22" s="6"/>
      <c r="I22" s="35">
        <f>SUM(H10:H21)</f>
        <v>0</v>
      </c>
      <c r="J22" s="6"/>
      <c r="K22" s="6"/>
      <c r="L22" s="7"/>
      <c r="M22" s="35">
        <f>SUM(L10:L21)</f>
        <v>0</v>
      </c>
      <c r="N22" s="6"/>
      <c r="O22" s="6"/>
      <c r="P22" s="7"/>
      <c r="Q22" s="7"/>
      <c r="R22" s="7"/>
      <c r="S22" s="6"/>
    </row>
    <row r="23" spans="1:19" ht="12.75" customHeight="1" x14ac:dyDescent="0.2">
      <c r="A23" s="6"/>
      <c r="B23" s="6"/>
      <c r="C23" s="6"/>
      <c r="D23" s="6"/>
      <c r="E23" s="6"/>
      <c r="F23" s="230"/>
      <c r="G23" s="6"/>
      <c r="H23" s="6"/>
      <c r="I23" s="6"/>
      <c r="J23" s="6"/>
      <c r="K23" s="6"/>
      <c r="L23" s="7"/>
      <c r="M23" s="7"/>
      <c r="N23" s="6"/>
      <c r="O23" s="6"/>
      <c r="P23" s="7"/>
      <c r="Q23" s="7"/>
      <c r="R23" s="7"/>
      <c r="S23" s="6"/>
    </row>
    <row r="24" spans="1:19" ht="13.5" customHeight="1" x14ac:dyDescent="0.2">
      <c r="A24" s="107" t="s">
        <v>274</v>
      </c>
      <c r="B24" s="35" t="s">
        <v>15</v>
      </c>
      <c r="C24" s="35">
        <v>1081.5999999999999</v>
      </c>
      <c r="D24" s="6"/>
      <c r="E24" s="6"/>
      <c r="F24" s="230"/>
      <c r="G24" s="35"/>
      <c r="H24" s="6"/>
      <c r="I24" s="6"/>
      <c r="J24" s="6"/>
      <c r="K24" s="35"/>
      <c r="L24" s="7"/>
      <c r="M24" s="7"/>
      <c r="N24" s="6"/>
      <c r="O24" s="6"/>
      <c r="P24" s="7"/>
      <c r="Q24" s="7"/>
      <c r="R24" s="7"/>
      <c r="S24" s="6"/>
    </row>
    <row r="25" spans="1:19" ht="12.75" customHeight="1" x14ac:dyDescent="0.2">
      <c r="A25" s="6"/>
      <c r="B25" s="35" t="s">
        <v>802</v>
      </c>
      <c r="C25" s="35">
        <v>0</v>
      </c>
      <c r="D25" s="6"/>
      <c r="E25" s="6"/>
      <c r="F25" s="230"/>
      <c r="G25" s="35"/>
      <c r="H25" s="6"/>
      <c r="I25" s="6"/>
      <c r="J25" s="6"/>
      <c r="K25" s="35"/>
      <c r="L25" s="7"/>
      <c r="M25" s="7"/>
      <c r="N25" s="6"/>
      <c r="O25" s="6"/>
      <c r="P25" s="7"/>
      <c r="Q25" s="7"/>
      <c r="R25" s="7"/>
      <c r="S25" s="6"/>
    </row>
    <row r="26" spans="1:19" ht="12.75" customHeight="1" x14ac:dyDescent="0.2">
      <c r="A26" s="6"/>
      <c r="B26" s="22" t="s">
        <v>275</v>
      </c>
      <c r="C26" s="113"/>
      <c r="D26" s="35">
        <v>1081.5999999999999</v>
      </c>
      <c r="E26" s="6"/>
      <c r="F26" s="230"/>
      <c r="G26" s="113"/>
      <c r="H26" s="35">
        <f>SUM(G24:G25)</f>
        <v>0</v>
      </c>
      <c r="I26" s="6"/>
      <c r="J26" s="6"/>
      <c r="K26" s="113"/>
      <c r="L26" s="35">
        <f>SUM(K24:K25)</f>
        <v>0</v>
      </c>
      <c r="M26" s="7"/>
      <c r="N26" s="6"/>
      <c r="O26" s="6"/>
      <c r="P26" s="7"/>
      <c r="Q26" s="7"/>
      <c r="R26" s="7"/>
      <c r="S26" s="6"/>
    </row>
    <row r="27" spans="1:19" ht="12.75" customHeight="1" x14ac:dyDescent="0.2">
      <c r="A27" s="6"/>
      <c r="B27" s="6"/>
      <c r="C27" s="6"/>
      <c r="D27" s="35"/>
      <c r="E27" s="6"/>
      <c r="F27" s="230"/>
      <c r="G27" s="6"/>
      <c r="H27" s="35"/>
      <c r="I27" s="6"/>
      <c r="J27" s="6"/>
      <c r="K27" s="6"/>
      <c r="L27" s="35"/>
      <c r="M27" s="7"/>
      <c r="N27" s="6"/>
      <c r="O27" s="6"/>
      <c r="P27" s="7"/>
      <c r="Q27" s="7"/>
      <c r="R27" s="7"/>
      <c r="S27" s="6"/>
    </row>
    <row r="28" spans="1:19" ht="12.75" customHeight="1" x14ac:dyDescent="0.2">
      <c r="A28" s="6"/>
      <c r="B28" s="35" t="s">
        <v>31</v>
      </c>
      <c r="C28" s="35">
        <v>0</v>
      </c>
      <c r="D28" s="6"/>
      <c r="E28" s="6"/>
      <c r="F28" s="230"/>
      <c r="G28" s="35"/>
      <c r="H28" s="6"/>
      <c r="I28" s="6"/>
      <c r="J28" s="6"/>
      <c r="K28" s="35"/>
      <c r="L28" s="7"/>
      <c r="M28" s="7"/>
      <c r="N28" s="6"/>
      <c r="O28" s="6"/>
      <c r="P28" s="7"/>
      <c r="Q28" s="7"/>
      <c r="R28" s="7"/>
      <c r="S28" s="6"/>
    </row>
    <row r="29" spans="1:19" ht="12.75" customHeight="1" x14ac:dyDescent="0.2">
      <c r="A29" s="6"/>
      <c r="B29" s="35" t="s">
        <v>32</v>
      </c>
      <c r="C29" s="35">
        <v>0</v>
      </c>
      <c r="D29" s="35"/>
      <c r="E29" s="6"/>
      <c r="F29" s="230"/>
      <c r="G29" s="35"/>
      <c r="H29" s="35"/>
      <c r="I29" s="6"/>
      <c r="J29" s="6"/>
      <c r="K29" s="35"/>
      <c r="L29" s="35"/>
      <c r="M29" s="7"/>
      <c r="N29" s="6"/>
      <c r="O29" s="6"/>
      <c r="P29" s="7"/>
      <c r="Q29" s="7"/>
      <c r="R29" s="7"/>
      <c r="S29" s="6"/>
    </row>
    <row r="30" spans="1:19" ht="12.75" customHeight="1" x14ac:dyDescent="0.2">
      <c r="A30" s="6"/>
      <c r="B30" s="35" t="s">
        <v>33</v>
      </c>
      <c r="C30" s="35">
        <v>0</v>
      </c>
      <c r="D30" s="6"/>
      <c r="E30" s="6"/>
      <c r="F30" s="230"/>
      <c r="G30" s="35"/>
      <c r="H30" s="6"/>
      <c r="I30" s="6"/>
      <c r="J30" s="6"/>
      <c r="K30" s="35"/>
      <c r="L30" s="7"/>
      <c r="M30" s="7"/>
      <c r="N30" s="6"/>
      <c r="O30" s="6"/>
      <c r="P30" s="7"/>
      <c r="Q30" s="7"/>
      <c r="R30" s="7"/>
      <c r="S30" s="6"/>
    </row>
    <row r="31" spans="1:19" ht="12.75" customHeight="1" x14ac:dyDescent="0.2">
      <c r="A31" s="6"/>
      <c r="B31" s="22" t="s">
        <v>276</v>
      </c>
      <c r="C31" s="113"/>
      <c r="D31" s="35">
        <v>0</v>
      </c>
      <c r="E31" s="6"/>
      <c r="F31" s="230"/>
      <c r="G31" s="113"/>
      <c r="H31" s="35">
        <f>SUM(G28:G30)</f>
        <v>0</v>
      </c>
      <c r="I31" s="6"/>
      <c r="J31" s="6"/>
      <c r="K31" s="113"/>
      <c r="L31" s="35">
        <f>SUM(K28:K30)</f>
        <v>0</v>
      </c>
      <c r="M31" s="7"/>
      <c r="N31" s="6"/>
      <c r="O31" s="6"/>
      <c r="P31" s="7"/>
      <c r="Q31" s="7"/>
      <c r="R31" s="7"/>
      <c r="S31" s="6"/>
    </row>
    <row r="32" spans="1:19" ht="12.75" customHeight="1" x14ac:dyDescent="0.2">
      <c r="A32" s="6"/>
      <c r="B32" s="6"/>
      <c r="C32" s="6"/>
      <c r="D32" s="35"/>
      <c r="E32" s="6"/>
      <c r="F32" s="230"/>
      <c r="G32" s="6"/>
      <c r="H32" s="35"/>
      <c r="I32" s="6"/>
      <c r="J32" s="6"/>
      <c r="K32" s="6"/>
      <c r="L32" s="35"/>
      <c r="M32" s="7"/>
      <c r="N32" s="6"/>
      <c r="O32" s="6"/>
      <c r="P32" s="7"/>
      <c r="Q32" s="7"/>
      <c r="R32" s="7"/>
      <c r="S32" s="6"/>
    </row>
    <row r="33" spans="1:19" ht="12.75" customHeight="1" x14ac:dyDescent="0.2">
      <c r="A33" s="6"/>
      <c r="B33" s="35" t="s">
        <v>34</v>
      </c>
      <c r="C33" s="35">
        <v>0</v>
      </c>
      <c r="D33" s="6"/>
      <c r="E33" s="6"/>
      <c r="F33" s="230"/>
      <c r="G33" s="35"/>
      <c r="H33" s="6"/>
      <c r="I33" s="6"/>
      <c r="J33" s="6"/>
      <c r="K33" s="35"/>
      <c r="L33" s="7"/>
      <c r="M33" s="7"/>
      <c r="N33" s="6"/>
      <c r="O33" s="6"/>
      <c r="P33" s="7"/>
      <c r="Q33" s="7"/>
      <c r="R33" s="7"/>
      <c r="S33" s="6"/>
    </row>
    <row r="34" spans="1:19" ht="12.75" customHeight="1" x14ac:dyDescent="0.2">
      <c r="A34" s="6"/>
      <c r="B34" s="35" t="s">
        <v>803</v>
      </c>
      <c r="C34" s="35">
        <v>0</v>
      </c>
      <c r="D34" s="6"/>
      <c r="E34" s="6"/>
      <c r="F34" s="230"/>
      <c r="G34" s="35"/>
      <c r="H34" s="6"/>
      <c r="I34" s="6"/>
      <c r="J34" s="6"/>
      <c r="K34" s="35"/>
      <c r="L34" s="7"/>
      <c r="M34" s="7"/>
      <c r="N34" s="6"/>
      <c r="O34" s="6"/>
      <c r="P34" s="7"/>
      <c r="Q34" s="7"/>
      <c r="R34" s="7"/>
      <c r="S34" s="6"/>
    </row>
    <row r="35" spans="1:19" ht="12.75" customHeight="1" x14ac:dyDescent="0.2">
      <c r="A35" s="6"/>
      <c r="B35" s="22" t="s">
        <v>277</v>
      </c>
      <c r="C35" s="113"/>
      <c r="D35" s="35">
        <v>0</v>
      </c>
      <c r="E35" s="6"/>
      <c r="F35" s="230"/>
      <c r="G35" s="113"/>
      <c r="H35" s="35">
        <f>SUM(G33)</f>
        <v>0</v>
      </c>
      <c r="I35" s="6"/>
      <c r="J35" s="6"/>
      <c r="K35" s="113"/>
      <c r="L35" s="35">
        <f>SUM(K33)</f>
        <v>0</v>
      </c>
      <c r="M35" s="7"/>
      <c r="N35" s="6"/>
      <c r="O35" s="6"/>
      <c r="P35" s="7"/>
      <c r="Q35" s="7"/>
      <c r="R35" s="7"/>
      <c r="S35" s="6"/>
    </row>
    <row r="36" spans="1:19" ht="12.75" customHeight="1" x14ac:dyDescent="0.2">
      <c r="A36" s="6"/>
      <c r="B36" s="6"/>
      <c r="C36" s="35"/>
      <c r="D36" s="6"/>
      <c r="E36" s="6"/>
      <c r="F36" s="230"/>
      <c r="G36" s="35"/>
      <c r="H36" s="6"/>
      <c r="I36" s="6"/>
      <c r="J36" s="6"/>
      <c r="K36" s="35"/>
      <c r="L36" s="7"/>
      <c r="M36" s="7"/>
      <c r="N36" s="6"/>
      <c r="O36" s="6"/>
      <c r="P36" s="7"/>
      <c r="Q36" s="7"/>
      <c r="R36" s="7"/>
      <c r="S36" s="6"/>
    </row>
    <row r="37" spans="1:19" ht="12.75" customHeight="1" x14ac:dyDescent="0.2">
      <c r="A37" s="6"/>
      <c r="B37" s="35" t="s">
        <v>35</v>
      </c>
      <c r="C37" s="35">
        <v>0</v>
      </c>
      <c r="D37" s="6"/>
      <c r="E37" s="6"/>
      <c r="F37" s="230"/>
      <c r="G37" s="35"/>
      <c r="H37" s="6"/>
      <c r="I37" s="6"/>
      <c r="J37" s="6"/>
      <c r="K37" s="35"/>
      <c r="L37" s="7"/>
      <c r="M37" s="7"/>
      <c r="N37" s="6"/>
      <c r="O37" s="6"/>
      <c r="P37" s="7"/>
      <c r="Q37" s="7"/>
      <c r="R37" s="7"/>
      <c r="S37" s="6"/>
    </row>
    <row r="38" spans="1:19" ht="12.75" customHeight="1" x14ac:dyDescent="0.2">
      <c r="A38" s="6"/>
      <c r="B38" s="22" t="s">
        <v>278</v>
      </c>
      <c r="C38" s="113"/>
      <c r="D38" s="35">
        <v>0</v>
      </c>
      <c r="E38" s="6"/>
      <c r="F38" s="230"/>
      <c r="G38" s="113"/>
      <c r="H38" s="35">
        <f>SUM(G37)</f>
        <v>0</v>
      </c>
      <c r="I38" s="6"/>
      <c r="J38" s="6"/>
      <c r="K38" s="113"/>
      <c r="L38" s="35">
        <f>SUM(K37)</f>
        <v>0</v>
      </c>
      <c r="M38" s="7"/>
      <c r="N38" s="6"/>
      <c r="O38" s="6"/>
      <c r="P38" s="7"/>
      <c r="Q38" s="7"/>
      <c r="R38" s="7"/>
      <c r="S38" s="6"/>
    </row>
    <row r="39" spans="1:19" ht="12.75" customHeight="1" x14ac:dyDescent="0.2">
      <c r="A39" s="6"/>
      <c r="B39" s="35"/>
      <c r="C39" s="35"/>
      <c r="D39" s="6"/>
      <c r="E39" s="6"/>
      <c r="F39" s="230"/>
      <c r="G39" s="35"/>
      <c r="H39" s="6"/>
      <c r="I39" s="6"/>
      <c r="J39" s="6"/>
      <c r="K39" s="35"/>
      <c r="L39" s="7"/>
      <c r="M39" s="7"/>
      <c r="N39" s="6"/>
      <c r="O39" s="6"/>
      <c r="P39" s="7"/>
      <c r="Q39" s="7"/>
      <c r="R39" s="7"/>
      <c r="S39" s="6"/>
    </row>
    <row r="40" spans="1:19" ht="12.75" customHeight="1" x14ac:dyDescent="0.2">
      <c r="A40" s="6"/>
      <c r="B40" s="35" t="s">
        <v>36</v>
      </c>
      <c r="C40" s="35">
        <v>0</v>
      </c>
      <c r="D40" s="6"/>
      <c r="E40" s="6"/>
      <c r="F40" s="230"/>
      <c r="G40" s="35"/>
      <c r="H40" s="6"/>
      <c r="I40" s="6"/>
      <c r="J40" s="6"/>
      <c r="K40" s="35"/>
      <c r="L40" s="7"/>
      <c r="M40" s="7"/>
      <c r="N40" s="6"/>
      <c r="O40" s="6"/>
      <c r="P40" s="7"/>
      <c r="Q40" s="7"/>
      <c r="R40" s="7"/>
      <c r="S40" s="6"/>
    </row>
    <row r="41" spans="1:19" ht="12.75" customHeight="1" x14ac:dyDescent="0.2">
      <c r="A41" s="6"/>
      <c r="B41" s="35" t="s">
        <v>21</v>
      </c>
      <c r="C41" s="35">
        <v>0</v>
      </c>
      <c r="D41" s="6"/>
      <c r="E41" s="6"/>
      <c r="F41" s="230"/>
      <c r="G41" s="35"/>
      <c r="H41" s="6"/>
      <c r="I41" s="6"/>
      <c r="J41" s="6"/>
      <c r="K41" s="35"/>
      <c r="L41" s="7"/>
      <c r="M41" s="7"/>
      <c r="N41" s="6"/>
      <c r="O41" s="6"/>
      <c r="P41" s="7"/>
      <c r="Q41" s="7"/>
      <c r="R41" s="7"/>
      <c r="S41" s="6"/>
    </row>
    <row r="42" spans="1:19" ht="12.75" customHeight="1" x14ac:dyDescent="0.2">
      <c r="A42" s="6"/>
      <c r="B42" s="22" t="s">
        <v>279</v>
      </c>
      <c r="C42" s="113"/>
      <c r="D42" s="119">
        <v>0</v>
      </c>
      <c r="E42" s="6"/>
      <c r="F42" s="230"/>
      <c r="G42" s="113"/>
      <c r="H42" s="35">
        <f>SUM(G40:G41)</f>
        <v>0</v>
      </c>
      <c r="I42" s="6"/>
      <c r="J42" s="6"/>
      <c r="K42" s="113"/>
      <c r="L42" s="35">
        <f>SUM(K40:K41)</f>
        <v>0</v>
      </c>
      <c r="M42" s="7"/>
      <c r="N42" s="6"/>
      <c r="O42" s="6"/>
      <c r="P42" s="7"/>
      <c r="Q42" s="7"/>
      <c r="R42" s="7"/>
      <c r="S42" s="6"/>
    </row>
    <row r="43" spans="1:19" ht="12.75" customHeight="1" x14ac:dyDescent="0.2">
      <c r="A43" s="6"/>
      <c r="B43" s="6"/>
      <c r="C43" s="6"/>
      <c r="D43" s="6"/>
      <c r="E43" s="6"/>
      <c r="F43" s="230"/>
      <c r="G43" s="6"/>
      <c r="H43" s="6"/>
      <c r="I43" s="6"/>
      <c r="J43" s="6"/>
      <c r="K43" s="6"/>
      <c r="L43" s="7"/>
      <c r="M43" s="7"/>
      <c r="N43" s="6"/>
      <c r="O43" s="6"/>
      <c r="P43" s="7"/>
      <c r="Q43" s="7"/>
      <c r="R43" s="7"/>
      <c r="S43" s="6"/>
    </row>
    <row r="44" spans="1:19" ht="12.75" customHeight="1" x14ac:dyDescent="0.2">
      <c r="A44" s="6"/>
      <c r="B44" s="6"/>
      <c r="C44" s="6"/>
      <c r="D44" s="6"/>
      <c r="E44" s="35">
        <v>1081.5999999999999</v>
      </c>
      <c r="F44" s="230"/>
      <c r="G44" s="6"/>
      <c r="H44" s="6"/>
      <c r="I44" s="35">
        <f>SUM(H24:H42)</f>
        <v>0</v>
      </c>
      <c r="J44" s="6"/>
      <c r="K44" s="6"/>
      <c r="L44" s="7"/>
      <c r="M44" s="35">
        <f>SUM(L24:L42)</f>
        <v>0</v>
      </c>
      <c r="N44" s="6"/>
      <c r="O44" s="6"/>
      <c r="P44" s="7"/>
      <c r="Q44" s="7"/>
      <c r="R44" s="7"/>
      <c r="S44" s="6"/>
    </row>
    <row r="45" spans="1:19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  <c r="N45" s="6"/>
      <c r="O45" s="6"/>
      <c r="P45" s="7"/>
      <c r="Q45" s="7"/>
      <c r="R45" s="7"/>
      <c r="S45" s="6"/>
    </row>
    <row r="46" spans="1:19" ht="13.5" customHeight="1" x14ac:dyDescent="0.2">
      <c r="A46" s="22" t="s">
        <v>280</v>
      </c>
      <c r="B46" s="6"/>
      <c r="C46" s="6"/>
      <c r="D46" s="6"/>
      <c r="E46" s="122">
        <v>687.40000000000009</v>
      </c>
      <c r="F46" s="6"/>
      <c r="G46" s="6"/>
      <c r="H46" s="6"/>
      <c r="I46" s="122">
        <f>+I22-I44</f>
        <v>0</v>
      </c>
      <c r="J46" s="6"/>
      <c r="K46" s="6"/>
      <c r="L46" s="7"/>
      <c r="M46" s="122">
        <f>+M22-M44</f>
        <v>0</v>
      </c>
      <c r="N46" s="6"/>
      <c r="O46" s="6"/>
      <c r="P46" s="7"/>
      <c r="Q46" s="7"/>
      <c r="R46" s="7"/>
      <c r="S46" s="6"/>
    </row>
    <row r="47" spans="1:19" ht="13.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  <c r="N47" s="6"/>
      <c r="O47" s="6"/>
      <c r="P47" s="7"/>
      <c r="Q47" s="7"/>
      <c r="R47" s="7"/>
      <c r="S47" s="6"/>
    </row>
    <row r="48" spans="1:19" ht="15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5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5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</sheetData>
  <mergeCells count="3">
    <mergeCell ref="C6:E6"/>
    <mergeCell ref="G6:I6"/>
    <mergeCell ref="K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outlinePr summaryBelow="0" summaryRight="0"/>
  </sheetPr>
  <dimension ref="A1:K1002"/>
  <sheetViews>
    <sheetView topLeftCell="A21" workbookViewId="0">
      <selection activeCell="K44" sqref="K44"/>
    </sheetView>
  </sheetViews>
  <sheetFormatPr defaultColWidth="17.42578125" defaultRowHeight="15" customHeight="1" x14ac:dyDescent="0.2"/>
  <cols>
    <col min="1" max="1" width="16.85546875" style="195" customWidth="1"/>
    <col min="2" max="2" width="25.42578125" style="195" customWidth="1"/>
    <col min="3" max="4" width="9.85546875" style="195" customWidth="1"/>
    <col min="5" max="5" width="9.5703125" style="195" customWidth="1"/>
    <col min="6" max="6" width="4.42578125" style="195" customWidth="1"/>
    <col min="7" max="7" width="8.5703125" style="195" customWidth="1"/>
    <col min="8" max="8" width="9.140625" style="195" bestFit="1" customWidth="1"/>
    <col min="9" max="10" width="8.5703125" style="195" customWidth="1"/>
    <col min="11" max="11" width="30.85546875" style="195" bestFit="1" customWidth="1"/>
    <col min="12" max="16384" width="17.42578125" style="195"/>
  </cols>
  <sheetData>
    <row r="1" spans="1:10" ht="19.5" customHeight="1" x14ac:dyDescent="0.2">
      <c r="A1" s="136" t="s">
        <v>813</v>
      </c>
      <c r="B1" s="105"/>
      <c r="C1" s="105"/>
      <c r="D1" s="105"/>
      <c r="E1" s="105"/>
      <c r="F1" s="105"/>
      <c r="G1" s="105"/>
      <c r="H1" s="105"/>
      <c r="I1" s="105"/>
      <c r="J1" s="167"/>
    </row>
    <row r="2" spans="1:10" ht="19.5" customHeight="1" x14ac:dyDescent="0.2">
      <c r="A2" s="100"/>
      <c r="B2" s="100"/>
      <c r="C2" s="100"/>
      <c r="D2" s="100"/>
      <c r="E2" s="100"/>
      <c r="F2" s="167"/>
      <c r="G2" s="167"/>
      <c r="H2" s="167"/>
      <c r="I2" s="167"/>
      <c r="J2" s="167"/>
    </row>
    <row r="3" spans="1:10" ht="12.75" x14ac:dyDescent="0.2">
      <c r="A3" s="100"/>
      <c r="B3" s="100"/>
      <c r="C3" s="100"/>
      <c r="D3" s="100"/>
      <c r="E3" s="100"/>
      <c r="F3" s="167"/>
      <c r="G3" s="100"/>
      <c r="H3" s="167"/>
      <c r="I3" s="167"/>
      <c r="J3" s="167"/>
    </row>
    <row r="4" spans="1:10" ht="12.75" customHeight="1" x14ac:dyDescent="0.2">
      <c r="A4" s="100"/>
      <c r="B4" s="100"/>
      <c r="C4" s="100"/>
      <c r="D4" s="100"/>
      <c r="E4" s="100"/>
      <c r="F4" s="167"/>
      <c r="G4" s="167"/>
      <c r="H4" s="167"/>
      <c r="I4" s="167"/>
      <c r="J4" s="167"/>
    </row>
    <row r="5" spans="1:10" ht="12.75" customHeight="1" x14ac:dyDescent="0.2">
      <c r="A5" s="100"/>
      <c r="B5" s="100"/>
      <c r="C5" s="257" t="s">
        <v>806</v>
      </c>
      <c r="D5" s="258"/>
      <c r="E5" s="259"/>
      <c r="F5" s="167"/>
      <c r="G5" s="260" t="s">
        <v>807</v>
      </c>
      <c r="H5" s="261"/>
      <c r="I5" s="261"/>
      <c r="J5" s="167"/>
    </row>
    <row r="6" spans="1:10" ht="12.75" customHeight="1" x14ac:dyDescent="0.2">
      <c r="A6" s="22" t="s">
        <v>294</v>
      </c>
      <c r="B6" s="100"/>
      <c r="C6" s="101" t="s">
        <v>269</v>
      </c>
      <c r="D6" s="101" t="s">
        <v>269</v>
      </c>
      <c r="E6" s="101" t="s">
        <v>269</v>
      </c>
      <c r="F6" s="167"/>
      <c r="G6" s="106" t="s">
        <v>269</v>
      </c>
      <c r="H6" s="106" t="s">
        <v>269</v>
      </c>
      <c r="I6" s="106" t="s">
        <v>269</v>
      </c>
      <c r="J6" s="167"/>
    </row>
    <row r="7" spans="1:10" ht="12.75" customHeight="1" x14ac:dyDescent="0.2">
      <c r="A7" s="100"/>
      <c r="B7" s="100"/>
      <c r="C7" s="100"/>
      <c r="D7" s="100"/>
      <c r="E7" s="100"/>
      <c r="F7" s="167"/>
      <c r="G7" s="167"/>
      <c r="H7" s="167"/>
      <c r="I7" s="167"/>
      <c r="J7" s="167"/>
    </row>
    <row r="8" spans="1:10" ht="12.75" customHeight="1" x14ac:dyDescent="0.2">
      <c r="A8" s="100"/>
      <c r="B8" s="100" t="str">
        <f>'Bank Recs 1718'!A4</f>
        <v>RBS Current Account</v>
      </c>
      <c r="C8" s="247">
        <f>'Bank Recs 1718'!AT21</f>
        <v>991.85999999999956</v>
      </c>
      <c r="D8" s="129"/>
      <c r="E8" s="129"/>
      <c r="F8" s="129"/>
      <c r="G8" s="248">
        <f>'Bank Recs 1718'!AH21</f>
        <v>983.91999999999916</v>
      </c>
      <c r="H8" s="139"/>
      <c r="I8" s="139"/>
      <c r="J8" s="167"/>
    </row>
    <row r="9" spans="1:10" ht="12.75" customHeight="1" x14ac:dyDescent="0.2">
      <c r="A9" s="100"/>
      <c r="B9" s="100" t="s">
        <v>148</v>
      </c>
      <c r="C9" s="247">
        <f>'Bank Recs 1718'!AH21</f>
        <v>983.91999999999916</v>
      </c>
      <c r="D9" s="129"/>
      <c r="E9" s="129"/>
      <c r="F9" s="129"/>
      <c r="G9" s="248">
        <f>'Bank Recs 1718'!AF44</f>
        <v>4435.4900000000007</v>
      </c>
      <c r="H9" s="143"/>
      <c r="I9" s="143"/>
      <c r="J9" s="167"/>
    </row>
    <row r="10" spans="1:10" ht="12.75" customHeight="1" x14ac:dyDescent="0.2">
      <c r="A10" s="100"/>
      <c r="B10" s="22" t="s">
        <v>295</v>
      </c>
      <c r="C10" s="141"/>
      <c r="D10" s="235">
        <f>SUM(C8:C9)</f>
        <v>1975.7799999999988</v>
      </c>
      <c r="E10" s="129"/>
      <c r="F10" s="129"/>
      <c r="G10" s="142"/>
      <c r="H10" s="235">
        <f>SUM(G8+G9)</f>
        <v>5419.41</v>
      </c>
      <c r="I10" s="143"/>
      <c r="J10" s="167"/>
    </row>
    <row r="11" spans="1:10" ht="12.75" customHeight="1" x14ac:dyDescent="0.2">
      <c r="A11" s="100"/>
      <c r="B11" s="22"/>
      <c r="C11" s="129"/>
      <c r="D11" s="129"/>
      <c r="E11" s="129"/>
      <c r="F11" s="129"/>
      <c r="G11" s="139"/>
      <c r="H11" s="143"/>
      <c r="I11" s="143"/>
      <c r="J11" s="167"/>
    </row>
    <row r="12" spans="1:10" ht="12.75" customHeight="1" x14ac:dyDescent="0.2">
      <c r="A12" s="100"/>
      <c r="B12" s="100" t="s">
        <v>296</v>
      </c>
      <c r="C12" s="129"/>
      <c r="D12" s="254"/>
      <c r="E12" s="129"/>
      <c r="F12" s="129"/>
      <c r="G12" s="139"/>
      <c r="H12" s="255"/>
      <c r="I12" s="143"/>
      <c r="J12" s="167"/>
    </row>
    <row r="13" spans="1:10" ht="12.75" customHeight="1" x14ac:dyDescent="0.2">
      <c r="A13" s="100"/>
      <c r="B13" s="100" t="s">
        <v>297</v>
      </c>
      <c r="C13" s="129"/>
      <c r="D13" s="254"/>
      <c r="E13" s="129"/>
      <c r="F13" s="129"/>
      <c r="G13" s="139"/>
      <c r="H13" s="256"/>
      <c r="I13" s="143"/>
      <c r="J13" s="167"/>
    </row>
    <row r="14" spans="1:10" ht="13.5" customHeight="1" thickBot="1" x14ac:dyDescent="0.25">
      <c r="A14" s="100"/>
      <c r="B14" s="22" t="s">
        <v>298</v>
      </c>
      <c r="C14" s="129"/>
      <c r="D14" s="129"/>
      <c r="E14" s="129">
        <f>SUM(D10:D13)</f>
        <v>1975.7799999999988</v>
      </c>
      <c r="F14" s="129"/>
      <c r="G14" s="139"/>
      <c r="H14" s="143"/>
      <c r="I14" s="153">
        <f>SUM(H10:H13)</f>
        <v>5419.41</v>
      </c>
      <c r="J14" s="167"/>
    </row>
    <row r="15" spans="1:10" ht="13.5" customHeight="1" thickTop="1" x14ac:dyDescent="0.2">
      <c r="A15" s="100"/>
      <c r="B15" s="22"/>
      <c r="C15" s="129"/>
      <c r="D15" s="129"/>
      <c r="E15" s="129"/>
      <c r="F15" s="129"/>
      <c r="G15" s="139"/>
      <c r="H15" s="143"/>
      <c r="I15" s="143"/>
      <c r="J15" s="167"/>
    </row>
    <row r="16" spans="1:10" ht="12.75" customHeight="1" x14ac:dyDescent="0.2">
      <c r="A16" s="22" t="s">
        <v>299</v>
      </c>
      <c r="B16" s="100" t="s">
        <v>808</v>
      </c>
      <c r="C16" s="129"/>
      <c r="D16" s="129">
        <v>0</v>
      </c>
      <c r="E16" s="129"/>
      <c r="F16" s="129"/>
      <c r="G16" s="167"/>
      <c r="H16" s="143">
        <v>0</v>
      </c>
      <c r="I16" s="143"/>
      <c r="J16" s="167"/>
    </row>
    <row r="17" spans="1:11" ht="12.75" customHeight="1" x14ac:dyDescent="0.2">
      <c r="A17" s="100"/>
      <c r="B17" s="100" t="s">
        <v>809</v>
      </c>
      <c r="C17" s="129"/>
      <c r="D17" s="129">
        <f>Debtors!D38</f>
        <v>0</v>
      </c>
      <c r="E17" s="129"/>
      <c r="F17" s="129"/>
      <c r="G17" s="167"/>
      <c r="H17" s="143">
        <v>0</v>
      </c>
      <c r="I17" s="143"/>
      <c r="J17" s="167"/>
    </row>
    <row r="18" spans="1:11" ht="12.75" customHeight="1" x14ac:dyDescent="0.2">
      <c r="A18" s="100"/>
      <c r="B18" s="100" t="s">
        <v>810</v>
      </c>
      <c r="C18" s="129"/>
      <c r="D18" s="100">
        <v>775</v>
      </c>
      <c r="E18" s="129"/>
      <c r="F18" s="129"/>
      <c r="G18" s="167"/>
      <c r="H18" s="146">
        <v>0</v>
      </c>
      <c r="I18" s="143"/>
      <c r="J18" s="167"/>
      <c r="K18" s="233" t="s">
        <v>817</v>
      </c>
    </row>
    <row r="19" spans="1:11" ht="12.75" customHeight="1" x14ac:dyDescent="0.2">
      <c r="A19" s="100"/>
      <c r="B19" s="22" t="s">
        <v>300</v>
      </c>
      <c r="C19" s="129"/>
      <c r="D19" s="113"/>
      <c r="E19" s="129">
        <f>SUM(D16:D18)</f>
        <v>775</v>
      </c>
      <c r="F19" s="129"/>
      <c r="G19" s="167"/>
      <c r="H19" s="147"/>
      <c r="I19" s="143">
        <f>SUM(H16:H18)</f>
        <v>0</v>
      </c>
      <c r="J19" s="167"/>
    </row>
    <row r="20" spans="1:11" ht="12.75" customHeight="1" x14ac:dyDescent="0.2">
      <c r="A20" s="100"/>
      <c r="B20" s="22"/>
      <c r="C20" s="129"/>
      <c r="D20" s="129"/>
      <c r="E20" s="129"/>
      <c r="F20" s="129"/>
      <c r="G20" s="139"/>
      <c r="H20" s="143"/>
      <c r="I20" s="143"/>
      <c r="J20" s="167"/>
    </row>
    <row r="21" spans="1:11" ht="12.75" customHeight="1" x14ac:dyDescent="0.2">
      <c r="A21" s="22" t="s">
        <v>301</v>
      </c>
      <c r="B21" s="43" t="str">
        <f>Creditors!H3</f>
        <v>Meetings - Speakers</v>
      </c>
      <c r="C21" s="129"/>
      <c r="D21" s="129">
        <f>Creditors!H31</f>
        <v>0</v>
      </c>
      <c r="E21" s="129"/>
      <c r="F21" s="129"/>
      <c r="G21" s="139"/>
      <c r="H21" s="148"/>
      <c r="I21" s="148"/>
      <c r="J21" s="167"/>
    </row>
    <row r="22" spans="1:11" ht="12.75" customHeight="1" x14ac:dyDescent="0.2">
      <c r="A22" s="22"/>
      <c r="B22" s="43" t="s">
        <v>302</v>
      </c>
      <c r="C22" s="129"/>
      <c r="D22" s="129">
        <v>0</v>
      </c>
      <c r="E22" s="129"/>
      <c r="F22" s="129"/>
      <c r="G22" s="139"/>
      <c r="H22" s="143">
        <v>0</v>
      </c>
      <c r="I22" s="143"/>
      <c r="J22" s="167"/>
    </row>
    <row r="23" spans="1:11" ht="12.75" customHeight="1" x14ac:dyDescent="0.2">
      <c r="A23" s="22"/>
      <c r="B23" s="243" t="s">
        <v>811</v>
      </c>
      <c r="C23" s="129"/>
      <c r="D23" s="129">
        <v>0</v>
      </c>
      <c r="E23" s="129"/>
      <c r="F23" s="129"/>
      <c r="G23" s="139"/>
      <c r="H23" s="143">
        <v>0</v>
      </c>
      <c r="I23" s="143"/>
      <c r="J23" s="167"/>
    </row>
    <row r="24" spans="1:11" ht="12.75" customHeight="1" x14ac:dyDescent="0.2">
      <c r="A24" s="22"/>
      <c r="B24" s="243" t="s">
        <v>812</v>
      </c>
      <c r="C24" s="129"/>
      <c r="D24" s="129">
        <v>0</v>
      </c>
      <c r="E24" s="129"/>
      <c r="F24" s="129"/>
      <c r="G24" s="139"/>
      <c r="H24" s="143">
        <v>0</v>
      </c>
      <c r="I24" s="143"/>
      <c r="J24" s="167"/>
    </row>
    <row r="25" spans="1:11" ht="12.75" customHeight="1" x14ac:dyDescent="0.2">
      <c r="A25" s="22"/>
      <c r="B25" s="43" t="s">
        <v>21</v>
      </c>
      <c r="C25" s="129"/>
      <c r="D25" s="129">
        <f>Creditors!E49</f>
        <v>0</v>
      </c>
      <c r="E25" s="129"/>
      <c r="F25" s="129"/>
      <c r="G25" s="139"/>
      <c r="H25" s="143">
        <v>0</v>
      </c>
      <c r="I25" s="143"/>
      <c r="J25" s="167"/>
    </row>
    <row r="26" spans="1:11" ht="12.75" customHeight="1" x14ac:dyDescent="0.2">
      <c r="A26" s="22"/>
      <c r="B26" s="43" t="s">
        <v>303</v>
      </c>
      <c r="C26" s="129"/>
      <c r="D26" s="130">
        <v>0</v>
      </c>
      <c r="E26" s="129"/>
      <c r="F26" s="129"/>
      <c r="G26" s="139"/>
      <c r="H26" s="149"/>
      <c r="I26" s="143"/>
      <c r="J26" s="167"/>
    </row>
    <row r="27" spans="1:11" ht="12.75" customHeight="1" x14ac:dyDescent="0.2">
      <c r="A27" s="100"/>
      <c r="B27" s="22" t="s">
        <v>304</v>
      </c>
      <c r="C27" s="129"/>
      <c r="D27" s="100"/>
      <c r="E27" s="235">
        <f>SUM(D21:D26)</f>
        <v>0</v>
      </c>
      <c r="F27" s="129"/>
      <c r="G27" s="139"/>
      <c r="H27" s="154"/>
      <c r="I27" s="236">
        <f>SUM(H21:H26)</f>
        <v>0</v>
      </c>
      <c r="J27" s="167"/>
    </row>
    <row r="28" spans="1:11" ht="12.75" customHeight="1" x14ac:dyDescent="0.2">
      <c r="A28" s="100"/>
      <c r="B28" s="22"/>
      <c r="C28" s="129"/>
      <c r="D28" s="100"/>
      <c r="E28" s="129"/>
      <c r="F28" s="129"/>
      <c r="G28" s="139"/>
      <c r="H28" s="154"/>
      <c r="I28" s="143"/>
      <c r="J28" s="167"/>
    </row>
    <row r="29" spans="1:11" ht="13.5" customHeight="1" thickBot="1" x14ac:dyDescent="0.25">
      <c r="A29" s="22" t="s">
        <v>305</v>
      </c>
      <c r="B29" s="22"/>
      <c r="C29" s="129"/>
      <c r="D29" s="100"/>
      <c r="E29" s="131">
        <f>E14+E19-E27</f>
        <v>2750.7799999999988</v>
      </c>
      <c r="F29" s="129"/>
      <c r="G29" s="139"/>
      <c r="H29" s="154"/>
      <c r="I29" s="151">
        <f>I14+I19-I27</f>
        <v>5419.41</v>
      </c>
      <c r="J29" s="167"/>
    </row>
    <row r="30" spans="1:11" ht="13.5" customHeight="1" thickTop="1" x14ac:dyDescent="0.2">
      <c r="A30" s="100"/>
      <c r="B30" s="22"/>
      <c r="C30" s="129"/>
      <c r="D30" s="129"/>
      <c r="E30" s="129"/>
      <c r="F30" s="129"/>
      <c r="G30" s="139"/>
      <c r="H30" s="143"/>
      <c r="I30" s="143"/>
      <c r="J30" s="167"/>
    </row>
    <row r="31" spans="1:11" ht="12.75" customHeight="1" x14ac:dyDescent="0.2">
      <c r="A31" s="100"/>
      <c r="B31" s="100"/>
      <c r="C31" s="129"/>
      <c r="D31" s="129"/>
      <c r="E31" s="129"/>
      <c r="F31" s="129"/>
      <c r="G31" s="139"/>
      <c r="H31" s="143"/>
      <c r="I31" s="143"/>
      <c r="J31" s="167"/>
    </row>
    <row r="32" spans="1:11" ht="13.5" customHeight="1" x14ac:dyDescent="0.2">
      <c r="A32" s="22" t="s">
        <v>306</v>
      </c>
      <c r="B32" s="100" t="s">
        <v>307</v>
      </c>
      <c r="C32" s="129"/>
      <c r="D32" s="129">
        <f>I35</f>
        <v>1987.4399999999996</v>
      </c>
      <c r="E32" s="129"/>
      <c r="F32" s="129"/>
      <c r="G32" s="139"/>
      <c r="H32" s="143">
        <v>2852.26</v>
      </c>
      <c r="I32" s="143"/>
      <c r="J32" s="167"/>
    </row>
    <row r="33" spans="1:10" ht="12.75" customHeight="1" x14ac:dyDescent="0.2">
      <c r="A33" s="100"/>
      <c r="B33" s="100" t="s">
        <v>308</v>
      </c>
      <c r="C33" s="129"/>
      <c r="D33" s="130">
        <f>'P&amp;L AC 1718'!E41</f>
        <v>441.5</v>
      </c>
      <c r="E33" s="129"/>
      <c r="F33" s="129"/>
      <c r="G33" s="139"/>
      <c r="H33" s="149">
        <f>'P&amp;L AC 1718'!I41</f>
        <v>-864.82000000000062</v>
      </c>
      <c r="I33" s="143"/>
      <c r="J33" s="167"/>
    </row>
    <row r="34" spans="1:10" ht="12.75" customHeight="1" x14ac:dyDescent="0.2">
      <c r="A34" s="100"/>
      <c r="B34" s="100" t="s">
        <v>814</v>
      </c>
      <c r="C34" s="129"/>
      <c r="D34" s="251"/>
      <c r="E34" s="129"/>
      <c r="F34" s="129"/>
      <c r="G34" s="139"/>
      <c r="H34" s="253"/>
      <c r="I34" s="143"/>
      <c r="J34" s="167"/>
    </row>
    <row r="35" spans="1:10" ht="13.5" customHeight="1" thickBot="1" x14ac:dyDescent="0.25">
      <c r="A35" s="100"/>
      <c r="B35" s="100" t="s">
        <v>309</v>
      </c>
      <c r="C35" s="129"/>
      <c r="D35" s="129"/>
      <c r="E35" s="152">
        <f>+D32+D33</f>
        <v>2428.9399999999996</v>
      </c>
      <c r="F35" s="129"/>
      <c r="G35" s="139"/>
      <c r="H35" s="143"/>
      <c r="I35" s="153">
        <f>+H32+H33</f>
        <v>1987.4399999999996</v>
      </c>
      <c r="J35" s="167"/>
    </row>
    <row r="36" spans="1:10" ht="13.5" customHeight="1" thickTop="1" x14ac:dyDescent="0.2">
      <c r="A36" s="100"/>
      <c r="B36" s="22"/>
      <c r="C36" s="100"/>
      <c r="D36" s="43"/>
      <c r="E36" s="100"/>
      <c r="F36" s="167"/>
      <c r="G36" s="121"/>
      <c r="H36" s="154"/>
      <c r="I36" s="154">
        <v>0</v>
      </c>
      <c r="J36" s="167"/>
    </row>
    <row r="37" spans="1:10" ht="12.75" customHeight="1" x14ac:dyDescent="0.2">
      <c r="A37" s="100"/>
      <c r="B37" s="100"/>
      <c r="C37" s="100"/>
      <c r="D37" s="43"/>
      <c r="E37" s="66">
        <f>E29-E35</f>
        <v>321.83999999999924</v>
      </c>
      <c r="F37" s="167"/>
      <c r="G37" s="121"/>
      <c r="H37" s="121"/>
      <c r="I37" s="66">
        <f>I29-I35</f>
        <v>3431.9700000000003</v>
      </c>
      <c r="J37" s="167"/>
    </row>
    <row r="38" spans="1:10" ht="12.75" customHeight="1" x14ac:dyDescent="0.2">
      <c r="A38" s="100"/>
      <c r="B38" s="100"/>
      <c r="C38" s="43"/>
      <c r="D38" s="100"/>
      <c r="E38" s="129"/>
      <c r="F38" s="167"/>
      <c r="G38" s="167"/>
      <c r="H38" s="43"/>
      <c r="I38" s="167"/>
      <c r="J38" s="167"/>
    </row>
    <row r="39" spans="1:10" ht="12.75" customHeight="1" x14ac:dyDescent="0.2">
      <c r="A39" s="100"/>
      <c r="B39" s="100"/>
      <c r="C39" s="43"/>
      <c r="D39" s="100"/>
      <c r="E39" s="129"/>
      <c r="F39" s="167"/>
      <c r="G39" s="167"/>
      <c r="H39" s="167"/>
      <c r="I39" s="167"/>
      <c r="J39" s="167"/>
    </row>
    <row r="40" spans="1:10" ht="12.75" customHeight="1" x14ac:dyDescent="0.2">
      <c r="A40" s="100"/>
      <c r="B40" s="100"/>
      <c r="C40" s="43"/>
      <c r="D40" s="100"/>
      <c r="E40" s="100"/>
      <c r="F40" s="167"/>
      <c r="G40" s="167"/>
      <c r="H40" s="167"/>
      <c r="I40" s="167"/>
      <c r="J40" s="167"/>
    </row>
    <row r="41" spans="1:10" ht="12.75" customHeight="1" x14ac:dyDescent="0.2">
      <c r="A41" s="100"/>
      <c r="B41" s="22"/>
      <c r="C41" s="100"/>
      <c r="D41" s="43"/>
      <c r="E41" s="100"/>
      <c r="F41" s="167"/>
      <c r="G41" s="167"/>
      <c r="H41" s="167"/>
      <c r="I41" s="167"/>
      <c r="J41" s="167"/>
    </row>
    <row r="42" spans="1:10" ht="12.75" customHeight="1" x14ac:dyDescent="0.2">
      <c r="A42" s="100"/>
      <c r="B42" s="100"/>
      <c r="C42" s="100"/>
      <c r="D42" s="43"/>
      <c r="E42" s="100"/>
      <c r="F42" s="167"/>
      <c r="G42" s="167"/>
      <c r="H42" s="167"/>
      <c r="I42" s="167"/>
      <c r="J42" s="167"/>
    </row>
    <row r="43" spans="1:10" ht="12.75" customHeight="1" x14ac:dyDescent="0.2">
      <c r="A43" s="100"/>
      <c r="B43" s="100"/>
      <c r="C43" s="43"/>
      <c r="D43" s="100"/>
      <c r="E43" s="100"/>
      <c r="F43" s="167"/>
      <c r="G43" s="167"/>
      <c r="H43" s="167"/>
      <c r="I43" s="167"/>
      <c r="J43" s="167"/>
    </row>
    <row r="44" spans="1:10" ht="12.75" customHeight="1" x14ac:dyDescent="0.2">
      <c r="A44" s="100"/>
      <c r="B44" s="100"/>
      <c r="C44" s="43"/>
      <c r="D44" s="43"/>
      <c r="E44" s="43"/>
      <c r="F44" s="167"/>
      <c r="G44" s="167"/>
      <c r="H44" s="167"/>
      <c r="I44" s="167"/>
      <c r="J44" s="167"/>
    </row>
    <row r="45" spans="1:10" ht="12.75" customHeight="1" x14ac:dyDescent="0.2">
      <c r="A45" s="100"/>
      <c r="B45" s="100"/>
      <c r="C45" s="43"/>
      <c r="D45" s="43"/>
      <c r="E45" s="43"/>
      <c r="F45" s="167"/>
      <c r="G45" s="167"/>
      <c r="H45" s="167"/>
      <c r="I45" s="167"/>
      <c r="J45" s="167"/>
    </row>
    <row r="46" spans="1:10" ht="12.75" customHeight="1" x14ac:dyDescent="0.2">
      <c r="A46" s="100"/>
      <c r="B46" s="100"/>
      <c r="C46" s="43"/>
      <c r="D46" s="43"/>
      <c r="E46" s="43"/>
      <c r="F46" s="167"/>
      <c r="G46" s="167"/>
      <c r="H46" s="167"/>
      <c r="I46" s="167"/>
      <c r="J46" s="167"/>
    </row>
    <row r="47" spans="1:10" ht="12.75" customHeight="1" x14ac:dyDescent="0.2">
      <c r="A47" s="100"/>
      <c r="B47" s="100"/>
      <c r="C47" s="43"/>
      <c r="D47" s="43"/>
      <c r="E47" s="43"/>
      <c r="F47" s="167"/>
      <c r="G47" s="167"/>
      <c r="H47" s="167"/>
      <c r="I47" s="167"/>
      <c r="J47" s="167"/>
    </row>
    <row r="48" spans="1:10" ht="12.75" customHeight="1" x14ac:dyDescent="0.2">
      <c r="A48" s="100"/>
      <c r="B48" s="100"/>
      <c r="C48" s="43"/>
      <c r="D48" s="43"/>
      <c r="E48" s="43"/>
      <c r="F48" s="167"/>
      <c r="G48" s="167"/>
      <c r="H48" s="167"/>
      <c r="I48" s="167"/>
      <c r="J48" s="167"/>
    </row>
    <row r="49" spans="1:10" ht="12.75" customHeight="1" x14ac:dyDescent="0.2">
      <c r="A49" s="100"/>
      <c r="B49" s="100"/>
      <c r="C49" s="43"/>
      <c r="D49" s="43"/>
      <c r="E49" s="43"/>
      <c r="F49" s="167"/>
      <c r="G49" s="167"/>
      <c r="H49" s="167"/>
      <c r="I49" s="167"/>
      <c r="J49" s="167"/>
    </row>
    <row r="50" spans="1:10" ht="12.75" customHeight="1" x14ac:dyDescent="0.2">
      <c r="A50" s="100"/>
      <c r="B50" s="100"/>
      <c r="C50" s="100"/>
      <c r="D50" s="43"/>
      <c r="E50" s="43"/>
      <c r="F50" s="167"/>
      <c r="G50" s="167"/>
      <c r="H50" s="167"/>
      <c r="I50" s="167"/>
      <c r="J50" s="167"/>
    </row>
    <row r="51" spans="1:10" ht="12.75" customHeight="1" x14ac:dyDescent="0.2">
      <c r="A51" s="100"/>
      <c r="B51" s="100"/>
      <c r="C51" s="43"/>
      <c r="D51" s="43"/>
      <c r="E51" s="43"/>
      <c r="F51" s="167"/>
      <c r="G51" s="167"/>
      <c r="H51" s="167"/>
      <c r="I51" s="167"/>
      <c r="J51" s="167"/>
    </row>
    <row r="52" spans="1:10" ht="12.75" customHeight="1" x14ac:dyDescent="0.2">
      <c r="A52" s="100"/>
      <c r="B52" s="100"/>
      <c r="C52" s="43"/>
      <c r="D52" s="43"/>
      <c r="E52" s="43"/>
      <c r="F52" s="167"/>
      <c r="G52" s="167"/>
      <c r="H52" s="167"/>
      <c r="I52" s="167"/>
      <c r="J52" s="167"/>
    </row>
    <row r="53" spans="1:10" ht="12.75" customHeight="1" x14ac:dyDescent="0.2">
      <c r="A53" s="100"/>
      <c r="B53" s="100"/>
      <c r="C53" s="43"/>
      <c r="D53" s="43"/>
      <c r="E53" s="43"/>
      <c r="F53" s="167"/>
      <c r="G53" s="167"/>
      <c r="H53" s="167"/>
      <c r="I53" s="167"/>
      <c r="J53" s="167"/>
    </row>
    <row r="54" spans="1:10" ht="12.75" customHeight="1" x14ac:dyDescent="0.2">
      <c r="A54" s="100"/>
      <c r="B54" s="100"/>
      <c r="C54" s="100"/>
      <c r="D54" s="43"/>
      <c r="E54" s="43"/>
      <c r="F54" s="167"/>
      <c r="G54" s="167"/>
      <c r="H54" s="167"/>
      <c r="I54" s="167"/>
      <c r="J54" s="167"/>
    </row>
    <row r="55" spans="1:10" ht="12.75" customHeight="1" x14ac:dyDescent="0.2">
      <c r="A55" s="100"/>
      <c r="B55" s="100"/>
      <c r="C55" s="43"/>
      <c r="D55" s="43"/>
      <c r="E55" s="43"/>
      <c r="F55" s="167"/>
      <c r="G55" s="167"/>
      <c r="H55" s="167"/>
      <c r="I55" s="167"/>
      <c r="J55" s="167"/>
    </row>
    <row r="56" spans="1:10" ht="15.75" customHeight="1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</row>
    <row r="57" spans="1:10" ht="15.75" customHeight="1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</row>
    <row r="58" spans="1:10" ht="15.7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</row>
    <row r="59" spans="1:10" ht="15.75" customHeight="1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5.75" customHeight="1" x14ac:dyDescent="0.2">
      <c r="A60" s="167"/>
      <c r="B60" s="167"/>
      <c r="C60" s="167"/>
      <c r="D60" s="167"/>
      <c r="E60" s="167"/>
      <c r="F60" s="167"/>
      <c r="G60" s="167"/>
      <c r="H60" s="167"/>
      <c r="I60" s="167"/>
      <c r="J60" s="167"/>
    </row>
    <row r="61" spans="1:10" ht="15.7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</row>
    <row r="62" spans="1:10" ht="15.75" customHeight="1" x14ac:dyDescent="0.2">
      <c r="A62" s="167"/>
      <c r="B62" s="167"/>
      <c r="C62" s="167"/>
      <c r="D62" s="167"/>
      <c r="E62" s="167"/>
      <c r="F62" s="167"/>
      <c r="G62" s="167"/>
      <c r="H62" s="167"/>
      <c r="I62" s="167"/>
      <c r="J62" s="167"/>
    </row>
    <row r="63" spans="1:10" ht="15.75" customHeight="1" x14ac:dyDescent="0.2">
      <c r="A63" s="167"/>
      <c r="B63" s="167"/>
      <c r="C63" s="167"/>
      <c r="D63" s="167"/>
      <c r="E63" s="167"/>
      <c r="F63" s="167"/>
      <c r="G63" s="167"/>
      <c r="H63" s="167"/>
      <c r="I63" s="167"/>
      <c r="J63" s="167"/>
    </row>
    <row r="64" spans="1:10" ht="15.75" customHeight="1" x14ac:dyDescent="0.2">
      <c r="A64" s="167"/>
      <c r="B64" s="167"/>
      <c r="C64" s="167"/>
      <c r="D64" s="167"/>
      <c r="E64" s="167"/>
      <c r="F64" s="167"/>
      <c r="G64" s="167"/>
      <c r="H64" s="167"/>
      <c r="I64" s="167"/>
      <c r="J64" s="167"/>
    </row>
    <row r="65" spans="1:10" ht="15.75" customHeight="1" x14ac:dyDescent="0.2">
      <c r="A65" s="167"/>
      <c r="B65" s="167"/>
      <c r="C65" s="167"/>
      <c r="D65" s="167"/>
      <c r="E65" s="167"/>
      <c r="F65" s="167"/>
      <c r="G65" s="167"/>
      <c r="H65" s="167"/>
      <c r="I65" s="167"/>
      <c r="J65" s="167"/>
    </row>
    <row r="66" spans="1:10" ht="15.75" customHeight="1" x14ac:dyDescent="0.2">
      <c r="A66" s="167"/>
      <c r="B66" s="167"/>
      <c r="C66" s="167"/>
      <c r="D66" s="167"/>
      <c r="E66" s="167"/>
      <c r="F66" s="167"/>
      <c r="G66" s="167"/>
      <c r="H66" s="167"/>
      <c r="I66" s="167"/>
      <c r="J66" s="167"/>
    </row>
    <row r="67" spans="1:10" ht="15.75" customHeight="1" x14ac:dyDescent="0.2">
      <c r="A67" s="167"/>
      <c r="B67" s="167"/>
      <c r="C67" s="167"/>
      <c r="D67" s="167"/>
      <c r="E67" s="167"/>
      <c r="F67" s="167"/>
      <c r="G67" s="167"/>
      <c r="H67" s="167"/>
      <c r="I67" s="167"/>
      <c r="J67" s="167"/>
    </row>
    <row r="68" spans="1:10" ht="15.75" customHeight="1" x14ac:dyDescent="0.2">
      <c r="A68" s="167"/>
      <c r="B68" s="167"/>
      <c r="C68" s="167"/>
      <c r="D68" s="167"/>
      <c r="E68" s="167"/>
      <c r="F68" s="167"/>
      <c r="G68" s="167"/>
      <c r="H68" s="167"/>
      <c r="I68" s="167"/>
      <c r="J68" s="167"/>
    </row>
    <row r="69" spans="1:10" ht="15.75" customHeight="1" x14ac:dyDescent="0.2">
      <c r="A69" s="167"/>
      <c r="B69" s="167"/>
      <c r="C69" s="167"/>
      <c r="D69" s="167"/>
      <c r="E69" s="167"/>
      <c r="F69" s="167"/>
      <c r="G69" s="167"/>
      <c r="H69" s="167"/>
      <c r="I69" s="167"/>
      <c r="J69" s="167"/>
    </row>
    <row r="70" spans="1:10" ht="15.75" customHeight="1" x14ac:dyDescent="0.2">
      <c r="A70" s="167"/>
      <c r="B70" s="167"/>
      <c r="C70" s="167"/>
      <c r="D70" s="167"/>
      <c r="E70" s="167"/>
      <c r="F70" s="167"/>
      <c r="G70" s="167"/>
      <c r="H70" s="167"/>
      <c r="I70" s="167"/>
      <c r="J70" s="167"/>
    </row>
    <row r="71" spans="1:10" ht="15.75" customHeight="1" x14ac:dyDescent="0.2">
      <c r="A71" s="167"/>
      <c r="B71" s="167"/>
      <c r="C71" s="167"/>
      <c r="D71" s="167"/>
      <c r="E71" s="167"/>
      <c r="F71" s="167"/>
      <c r="G71" s="167"/>
      <c r="H71" s="167"/>
      <c r="I71" s="167"/>
      <c r="J71" s="167"/>
    </row>
    <row r="72" spans="1:10" ht="15.75" customHeight="1" x14ac:dyDescent="0.2">
      <c r="A72" s="167"/>
      <c r="B72" s="167"/>
      <c r="C72" s="167"/>
      <c r="D72" s="167"/>
      <c r="E72" s="167"/>
      <c r="F72" s="167"/>
      <c r="G72" s="167"/>
      <c r="H72" s="167"/>
      <c r="I72" s="167"/>
      <c r="J72" s="167"/>
    </row>
    <row r="73" spans="1:10" ht="15.75" customHeight="1" x14ac:dyDescent="0.2">
      <c r="A73" s="167"/>
      <c r="B73" s="167"/>
      <c r="C73" s="167"/>
      <c r="D73" s="167"/>
      <c r="E73" s="167"/>
      <c r="F73" s="167"/>
      <c r="G73" s="167"/>
      <c r="H73" s="167"/>
      <c r="I73" s="167"/>
      <c r="J73" s="167"/>
    </row>
    <row r="74" spans="1:10" ht="15.75" customHeight="1" x14ac:dyDescent="0.2">
      <c r="A74" s="167"/>
      <c r="B74" s="167"/>
      <c r="C74" s="167"/>
      <c r="D74" s="167"/>
      <c r="E74" s="167"/>
      <c r="F74" s="167"/>
      <c r="G74" s="167"/>
      <c r="H74" s="167"/>
      <c r="I74" s="167"/>
      <c r="J74" s="167"/>
    </row>
    <row r="75" spans="1:10" ht="15.75" customHeight="1" x14ac:dyDescent="0.2">
      <c r="A75" s="167"/>
      <c r="B75" s="167"/>
      <c r="C75" s="167"/>
      <c r="D75" s="167"/>
      <c r="E75" s="167"/>
      <c r="F75" s="167"/>
      <c r="G75" s="167"/>
      <c r="H75" s="167"/>
      <c r="I75" s="167"/>
      <c r="J75" s="167"/>
    </row>
    <row r="76" spans="1:10" ht="15.75" customHeight="1" x14ac:dyDescent="0.2">
      <c r="A76" s="167"/>
      <c r="B76" s="167"/>
      <c r="C76" s="167"/>
      <c r="D76" s="167"/>
      <c r="E76" s="167"/>
      <c r="F76" s="167"/>
      <c r="G76" s="167"/>
      <c r="H76" s="167"/>
      <c r="I76" s="167"/>
      <c r="J76" s="167"/>
    </row>
    <row r="77" spans="1:10" ht="15.75" customHeight="1" x14ac:dyDescent="0.2">
      <c r="A77" s="167"/>
      <c r="B77" s="167"/>
      <c r="C77" s="167"/>
      <c r="D77" s="167"/>
      <c r="E77" s="167"/>
      <c r="F77" s="167"/>
      <c r="G77" s="167"/>
      <c r="H77" s="167"/>
      <c r="I77" s="167"/>
      <c r="J77" s="167"/>
    </row>
    <row r="78" spans="1:10" ht="15.75" customHeight="1" x14ac:dyDescent="0.2">
      <c r="A78" s="167"/>
      <c r="B78" s="167"/>
      <c r="C78" s="167"/>
      <c r="D78" s="167"/>
      <c r="E78" s="167"/>
      <c r="F78" s="167"/>
      <c r="G78" s="167"/>
      <c r="H78" s="167"/>
      <c r="I78" s="167"/>
      <c r="J78" s="167"/>
    </row>
    <row r="79" spans="1:10" ht="15.75" customHeight="1" x14ac:dyDescent="0.2">
      <c r="A79" s="167"/>
      <c r="B79" s="167"/>
      <c r="C79" s="167"/>
      <c r="D79" s="167"/>
      <c r="E79" s="167"/>
      <c r="F79" s="167"/>
      <c r="G79" s="167"/>
      <c r="H79" s="167"/>
      <c r="I79" s="167"/>
      <c r="J79" s="167"/>
    </row>
    <row r="80" spans="1:10" ht="15.75" customHeight="1" x14ac:dyDescent="0.2">
      <c r="A80" s="167"/>
      <c r="B80" s="167"/>
      <c r="C80" s="167"/>
      <c r="D80" s="167"/>
      <c r="E80" s="167"/>
      <c r="F80" s="167"/>
      <c r="G80" s="167"/>
      <c r="H80" s="167"/>
      <c r="I80" s="167"/>
      <c r="J80" s="167"/>
    </row>
    <row r="81" spans="1:10" ht="15.75" customHeight="1" x14ac:dyDescent="0.2">
      <c r="A81" s="167"/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ht="15.75" customHeight="1" x14ac:dyDescent="0.2">
      <c r="A82" s="167"/>
      <c r="B82" s="167"/>
      <c r="C82" s="167"/>
      <c r="D82" s="167"/>
      <c r="E82" s="167"/>
      <c r="F82" s="167"/>
      <c r="G82" s="167"/>
      <c r="H82" s="167"/>
      <c r="I82" s="167"/>
      <c r="J82" s="167"/>
    </row>
    <row r="83" spans="1:10" ht="15.75" customHeight="1" x14ac:dyDescent="0.2">
      <c r="A83" s="167"/>
      <c r="B83" s="167"/>
      <c r="C83" s="167"/>
      <c r="D83" s="167"/>
      <c r="E83" s="167"/>
      <c r="F83" s="167"/>
      <c r="G83" s="167"/>
      <c r="H83" s="167"/>
      <c r="I83" s="167"/>
      <c r="J83" s="167"/>
    </row>
    <row r="84" spans="1:10" ht="15.75" customHeight="1" x14ac:dyDescent="0.2">
      <c r="A84" s="167"/>
      <c r="B84" s="167"/>
      <c r="C84" s="167"/>
      <c r="D84" s="167"/>
      <c r="E84" s="167"/>
      <c r="F84" s="167"/>
      <c r="G84" s="167"/>
      <c r="H84" s="167"/>
      <c r="I84" s="167"/>
      <c r="J84" s="167"/>
    </row>
    <row r="85" spans="1:10" ht="15.75" customHeight="1" x14ac:dyDescent="0.2">
      <c r="A85" s="167"/>
      <c r="B85" s="167"/>
      <c r="C85" s="167"/>
      <c r="D85" s="167"/>
      <c r="E85" s="167"/>
      <c r="F85" s="167"/>
      <c r="G85" s="167"/>
      <c r="H85" s="167"/>
      <c r="I85" s="167"/>
      <c r="J85" s="167"/>
    </row>
    <row r="86" spans="1:10" ht="15.75" customHeight="1" x14ac:dyDescent="0.2">
      <c r="A86" s="167"/>
      <c r="B86" s="167"/>
      <c r="C86" s="167"/>
      <c r="D86" s="167"/>
      <c r="E86" s="167"/>
      <c r="F86" s="167"/>
      <c r="G86" s="167"/>
      <c r="H86" s="167"/>
      <c r="I86" s="167"/>
      <c r="J86" s="167"/>
    </row>
    <row r="87" spans="1:10" ht="15.75" customHeight="1" x14ac:dyDescent="0.2">
      <c r="A87" s="167"/>
      <c r="B87" s="167"/>
      <c r="C87" s="167"/>
      <c r="D87" s="167"/>
      <c r="E87" s="167"/>
      <c r="F87" s="167"/>
      <c r="G87" s="167"/>
      <c r="H87" s="167"/>
      <c r="I87" s="167"/>
      <c r="J87" s="167"/>
    </row>
    <row r="88" spans="1:10" ht="15.75" customHeight="1" x14ac:dyDescent="0.2">
      <c r="A88" s="167"/>
      <c r="B88" s="167"/>
      <c r="C88" s="167"/>
      <c r="D88" s="167"/>
      <c r="E88" s="167"/>
      <c r="F88" s="167"/>
      <c r="G88" s="167"/>
      <c r="H88" s="167"/>
      <c r="I88" s="167"/>
      <c r="J88" s="167"/>
    </row>
    <row r="89" spans="1:10" ht="15.75" customHeight="1" x14ac:dyDescent="0.2">
      <c r="A89" s="167"/>
      <c r="B89" s="167"/>
      <c r="C89" s="167"/>
      <c r="D89" s="167"/>
      <c r="E89" s="167"/>
      <c r="F89" s="167"/>
      <c r="G89" s="167"/>
      <c r="H89" s="167"/>
      <c r="I89" s="167"/>
      <c r="J89" s="167"/>
    </row>
    <row r="90" spans="1:10" ht="15.75" customHeight="1" x14ac:dyDescent="0.2">
      <c r="A90" s="167"/>
      <c r="B90" s="167"/>
      <c r="C90" s="167"/>
      <c r="D90" s="167"/>
      <c r="E90" s="167"/>
      <c r="F90" s="167"/>
      <c r="G90" s="167"/>
      <c r="H90" s="167"/>
      <c r="I90" s="167"/>
      <c r="J90" s="167"/>
    </row>
    <row r="91" spans="1:10" ht="15.75" customHeight="1" x14ac:dyDescent="0.2">
      <c r="A91" s="167"/>
      <c r="B91" s="167"/>
      <c r="C91" s="167"/>
      <c r="D91" s="167"/>
      <c r="E91" s="167"/>
      <c r="F91" s="167"/>
      <c r="G91" s="167"/>
      <c r="H91" s="167"/>
      <c r="I91" s="167"/>
      <c r="J91" s="167"/>
    </row>
    <row r="92" spans="1:10" ht="15.75" customHeight="1" x14ac:dyDescent="0.2">
      <c r="A92" s="167"/>
      <c r="B92" s="167"/>
      <c r="C92" s="167"/>
      <c r="D92" s="167"/>
      <c r="E92" s="167"/>
      <c r="F92" s="167"/>
      <c r="G92" s="167"/>
      <c r="H92" s="167"/>
      <c r="I92" s="167"/>
      <c r="J92" s="167"/>
    </row>
    <row r="93" spans="1:10" ht="15.75" customHeight="1" x14ac:dyDescent="0.2">
      <c r="A93" s="167"/>
      <c r="B93" s="167"/>
      <c r="C93" s="167"/>
      <c r="D93" s="167"/>
      <c r="E93" s="167"/>
      <c r="F93" s="167"/>
      <c r="G93" s="167"/>
      <c r="H93" s="167"/>
      <c r="I93" s="167"/>
      <c r="J93" s="167"/>
    </row>
    <row r="94" spans="1:10" ht="15.75" customHeight="1" x14ac:dyDescent="0.2">
      <c r="A94" s="167"/>
      <c r="B94" s="167"/>
      <c r="C94" s="167"/>
      <c r="D94" s="167"/>
      <c r="E94" s="167"/>
      <c r="F94" s="167"/>
      <c r="G94" s="167"/>
      <c r="H94" s="167"/>
      <c r="I94" s="167"/>
      <c r="J94" s="167"/>
    </row>
    <row r="95" spans="1:10" ht="15.75" customHeight="1" x14ac:dyDescent="0.2">
      <c r="A95" s="167"/>
      <c r="B95" s="167"/>
      <c r="C95" s="167"/>
      <c r="D95" s="167"/>
      <c r="E95" s="167"/>
      <c r="F95" s="167"/>
      <c r="G95" s="167"/>
      <c r="H95" s="167"/>
      <c r="I95" s="167"/>
      <c r="J95" s="167"/>
    </row>
    <row r="96" spans="1:10" ht="15.75" customHeight="1" x14ac:dyDescent="0.2">
      <c r="A96" s="167"/>
      <c r="B96" s="167"/>
      <c r="C96" s="167"/>
      <c r="D96" s="167"/>
      <c r="E96" s="167"/>
      <c r="F96" s="167"/>
      <c r="G96" s="167"/>
      <c r="H96" s="167"/>
      <c r="I96" s="167"/>
      <c r="J96" s="167"/>
    </row>
    <row r="97" spans="1:10" ht="15.75" customHeight="1" x14ac:dyDescent="0.2">
      <c r="A97" s="167"/>
      <c r="B97" s="167"/>
      <c r="C97" s="167"/>
      <c r="D97" s="167"/>
      <c r="E97" s="167"/>
      <c r="F97" s="167"/>
      <c r="G97" s="167"/>
      <c r="H97" s="167"/>
      <c r="I97" s="167"/>
      <c r="J97" s="167"/>
    </row>
    <row r="98" spans="1:10" ht="15.75" customHeight="1" x14ac:dyDescent="0.2">
      <c r="A98" s="167"/>
      <c r="B98" s="167"/>
      <c r="C98" s="167"/>
      <c r="D98" s="167"/>
      <c r="E98" s="167"/>
      <c r="F98" s="167"/>
      <c r="G98" s="167"/>
      <c r="H98" s="167"/>
      <c r="I98" s="167"/>
      <c r="J98" s="167"/>
    </row>
    <row r="99" spans="1:10" ht="15.75" customHeight="1" x14ac:dyDescent="0.2">
      <c r="A99" s="167"/>
      <c r="B99" s="167"/>
      <c r="C99" s="167"/>
      <c r="D99" s="167"/>
      <c r="E99" s="167"/>
      <c r="F99" s="167"/>
      <c r="G99" s="167"/>
      <c r="H99" s="167"/>
      <c r="I99" s="167"/>
      <c r="J99" s="167"/>
    </row>
    <row r="100" spans="1:10" ht="15.75" customHeight="1" x14ac:dyDescent="0.2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</row>
    <row r="101" spans="1:10" ht="15.75" customHeight="1" x14ac:dyDescent="0.2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</row>
    <row r="102" spans="1:10" ht="15.75" customHeight="1" x14ac:dyDescent="0.2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</row>
    <row r="103" spans="1:10" ht="15.75" customHeight="1" x14ac:dyDescent="0.2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</row>
    <row r="104" spans="1:10" ht="15.75" customHeight="1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</row>
    <row r="105" spans="1:10" ht="15.75" customHeight="1" x14ac:dyDescent="0.2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</row>
    <row r="106" spans="1:10" ht="15.75" customHeight="1" x14ac:dyDescent="0.2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</row>
    <row r="107" spans="1:10" ht="15.75" customHeight="1" x14ac:dyDescent="0.2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</row>
    <row r="108" spans="1:10" ht="15.75" customHeight="1" x14ac:dyDescent="0.2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</row>
    <row r="109" spans="1:10" ht="15.75" customHeight="1" x14ac:dyDescent="0.2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</row>
    <row r="110" spans="1:10" ht="15.75" customHeight="1" x14ac:dyDescent="0.2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</row>
    <row r="111" spans="1:10" ht="15.75" customHeight="1" x14ac:dyDescent="0.2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</row>
    <row r="112" spans="1:10" ht="15.75" customHeight="1" x14ac:dyDescent="0.2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</row>
    <row r="113" spans="1:10" ht="15.75" customHeight="1" x14ac:dyDescent="0.2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</row>
    <row r="114" spans="1:10" ht="15.75" customHeight="1" x14ac:dyDescent="0.2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</row>
    <row r="115" spans="1:10" ht="15.75" customHeight="1" x14ac:dyDescent="0.2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</row>
    <row r="116" spans="1:10" ht="15.75" customHeight="1" x14ac:dyDescent="0.2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</row>
    <row r="117" spans="1:10" ht="15.75" customHeight="1" x14ac:dyDescent="0.2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</row>
    <row r="118" spans="1:10" ht="15.75" customHeight="1" x14ac:dyDescent="0.2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</row>
    <row r="119" spans="1:10" ht="15.75" customHeight="1" x14ac:dyDescent="0.2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</row>
    <row r="120" spans="1:10" ht="15.75" customHeight="1" x14ac:dyDescent="0.2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</row>
    <row r="121" spans="1:10" ht="15.75" customHeight="1" x14ac:dyDescent="0.2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</row>
    <row r="122" spans="1:10" ht="15.75" customHeight="1" x14ac:dyDescent="0.2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</row>
    <row r="123" spans="1:10" ht="15.75" customHeight="1" x14ac:dyDescent="0.2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</row>
    <row r="124" spans="1:10" ht="15.75" customHeight="1" x14ac:dyDescent="0.2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</row>
    <row r="125" spans="1:10" ht="15.75" customHeight="1" x14ac:dyDescent="0.2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</row>
    <row r="126" spans="1:10" ht="15.75" customHeight="1" x14ac:dyDescent="0.2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</row>
    <row r="127" spans="1:10" ht="15.75" customHeight="1" x14ac:dyDescent="0.2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</row>
    <row r="128" spans="1:10" ht="15.75" customHeight="1" x14ac:dyDescent="0.2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</row>
    <row r="129" spans="1:10" ht="15.75" customHeight="1" x14ac:dyDescent="0.2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</row>
    <row r="130" spans="1:10" ht="15.75" customHeight="1" x14ac:dyDescent="0.2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</row>
    <row r="131" spans="1:10" ht="15.75" customHeight="1" x14ac:dyDescent="0.2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</row>
    <row r="132" spans="1:10" ht="15.75" customHeight="1" x14ac:dyDescent="0.2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</row>
    <row r="133" spans="1:10" ht="15.75" customHeight="1" x14ac:dyDescent="0.2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</row>
    <row r="134" spans="1:10" ht="15.75" customHeight="1" x14ac:dyDescent="0.2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</row>
    <row r="135" spans="1:10" ht="15.75" customHeight="1" x14ac:dyDescent="0.2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</row>
    <row r="136" spans="1:10" ht="15.75" customHeight="1" x14ac:dyDescent="0.2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</row>
    <row r="137" spans="1:10" ht="15.75" customHeight="1" x14ac:dyDescent="0.2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</row>
    <row r="138" spans="1:10" ht="15.75" customHeight="1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</row>
    <row r="139" spans="1:10" ht="15.75" customHeight="1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</row>
    <row r="140" spans="1:10" ht="15.75" customHeight="1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</row>
    <row r="141" spans="1:10" ht="15.75" customHeight="1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</row>
    <row r="142" spans="1:10" ht="15.75" customHeight="1" x14ac:dyDescent="0.2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</row>
    <row r="143" spans="1:10" ht="15.75" customHeight="1" x14ac:dyDescent="0.2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</row>
    <row r="144" spans="1:10" ht="15.75" customHeight="1" x14ac:dyDescent="0.2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</row>
    <row r="145" spans="1:10" ht="15.75" customHeight="1" x14ac:dyDescent="0.2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</row>
    <row r="146" spans="1:10" ht="15.75" customHeight="1" x14ac:dyDescent="0.2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</row>
    <row r="147" spans="1:10" ht="15.75" customHeight="1" x14ac:dyDescent="0.2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</row>
    <row r="148" spans="1:10" ht="15.75" customHeight="1" x14ac:dyDescent="0.2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</row>
    <row r="149" spans="1:10" ht="15.75" customHeight="1" x14ac:dyDescent="0.2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</row>
    <row r="150" spans="1:10" ht="15.75" customHeight="1" x14ac:dyDescent="0.2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</row>
    <row r="151" spans="1:10" ht="15.75" customHeight="1" x14ac:dyDescent="0.2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</row>
    <row r="152" spans="1:10" ht="15.75" customHeight="1" x14ac:dyDescent="0.2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</row>
    <row r="153" spans="1:10" ht="15.75" customHeight="1" x14ac:dyDescent="0.2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</row>
    <row r="154" spans="1:10" ht="15.75" customHeight="1" x14ac:dyDescent="0.2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</row>
    <row r="155" spans="1:10" ht="15.75" customHeight="1" x14ac:dyDescent="0.2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</row>
    <row r="156" spans="1:10" ht="15.75" customHeight="1" x14ac:dyDescent="0.2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</row>
    <row r="157" spans="1:10" ht="15.75" customHeight="1" x14ac:dyDescent="0.2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</row>
    <row r="158" spans="1:10" ht="15.75" customHeight="1" x14ac:dyDescent="0.2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</row>
    <row r="159" spans="1:10" ht="15.75" customHeight="1" x14ac:dyDescent="0.2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</row>
    <row r="160" spans="1:10" ht="15.75" customHeight="1" x14ac:dyDescent="0.2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</row>
    <row r="161" spans="1:10" ht="15.75" customHeight="1" x14ac:dyDescent="0.2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</row>
    <row r="162" spans="1:10" ht="15.75" customHeight="1" x14ac:dyDescent="0.2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</row>
    <row r="163" spans="1:10" ht="15.75" customHeight="1" x14ac:dyDescent="0.2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</row>
    <row r="164" spans="1:10" ht="15.75" customHeight="1" x14ac:dyDescent="0.2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</row>
    <row r="165" spans="1:10" ht="15.75" customHeight="1" x14ac:dyDescent="0.2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</row>
    <row r="166" spans="1:10" ht="15.75" customHeight="1" x14ac:dyDescent="0.2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</row>
    <row r="167" spans="1:10" ht="15.75" customHeight="1" x14ac:dyDescent="0.2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</row>
    <row r="168" spans="1:10" ht="15.75" customHeight="1" x14ac:dyDescent="0.2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</row>
    <row r="169" spans="1:10" ht="15.75" customHeight="1" x14ac:dyDescent="0.2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</row>
    <row r="170" spans="1:10" ht="15.75" customHeight="1" x14ac:dyDescent="0.2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</row>
    <row r="171" spans="1:10" ht="15.75" customHeight="1" x14ac:dyDescent="0.2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</row>
    <row r="172" spans="1:10" ht="15.75" customHeight="1" x14ac:dyDescent="0.2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</row>
    <row r="173" spans="1:10" ht="15.75" customHeight="1" x14ac:dyDescent="0.2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</row>
    <row r="174" spans="1:10" ht="15.75" customHeight="1" x14ac:dyDescent="0.2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</row>
    <row r="175" spans="1:10" ht="15.75" customHeight="1" x14ac:dyDescent="0.2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</row>
    <row r="176" spans="1:10" ht="15.75" customHeight="1" x14ac:dyDescent="0.2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</row>
    <row r="177" spans="1:10" ht="15.75" customHeight="1" x14ac:dyDescent="0.2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</row>
    <row r="178" spans="1:10" ht="15.75" customHeight="1" x14ac:dyDescent="0.2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</row>
    <row r="179" spans="1:10" ht="15.75" customHeight="1" x14ac:dyDescent="0.2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</row>
    <row r="180" spans="1:10" ht="15.75" customHeight="1" x14ac:dyDescent="0.2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</row>
    <row r="181" spans="1:10" ht="15.75" customHeight="1" x14ac:dyDescent="0.2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</row>
    <row r="182" spans="1:10" ht="15.75" customHeight="1" x14ac:dyDescent="0.2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</row>
    <row r="183" spans="1:10" ht="15.75" customHeight="1" x14ac:dyDescent="0.2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</row>
    <row r="184" spans="1:10" ht="15.75" customHeight="1" x14ac:dyDescent="0.2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</row>
    <row r="185" spans="1:10" ht="15.75" customHeight="1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</row>
    <row r="186" spans="1:10" ht="15.75" customHeight="1" x14ac:dyDescent="0.2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</row>
    <row r="187" spans="1:10" ht="15.75" customHeight="1" x14ac:dyDescent="0.2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</row>
    <row r="188" spans="1:10" ht="15.75" customHeight="1" x14ac:dyDescent="0.2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</row>
    <row r="189" spans="1:10" ht="15.75" customHeight="1" x14ac:dyDescent="0.2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</row>
    <row r="190" spans="1:10" ht="15.75" customHeight="1" x14ac:dyDescent="0.2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</row>
    <row r="191" spans="1:10" ht="15.75" customHeight="1" x14ac:dyDescent="0.2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</row>
    <row r="192" spans="1:10" ht="15.75" customHeight="1" x14ac:dyDescent="0.2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</row>
    <row r="193" spans="1:10" ht="15.75" customHeight="1" x14ac:dyDescent="0.2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</row>
    <row r="194" spans="1:10" ht="15.75" customHeight="1" x14ac:dyDescent="0.2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</row>
    <row r="195" spans="1:10" ht="15.75" customHeight="1" x14ac:dyDescent="0.2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</row>
    <row r="196" spans="1:10" ht="15.75" customHeight="1" x14ac:dyDescent="0.2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</row>
    <row r="197" spans="1:10" ht="15.75" customHeight="1" x14ac:dyDescent="0.2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</row>
    <row r="198" spans="1:10" ht="15.75" customHeight="1" x14ac:dyDescent="0.2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</row>
    <row r="199" spans="1:10" ht="15.75" customHeight="1" x14ac:dyDescent="0.2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</row>
    <row r="200" spans="1:10" ht="15.75" customHeight="1" x14ac:dyDescent="0.2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</row>
    <row r="201" spans="1:10" ht="15.75" customHeight="1" x14ac:dyDescent="0.2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</row>
    <row r="202" spans="1:10" ht="15.75" customHeight="1" x14ac:dyDescent="0.2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</row>
    <row r="203" spans="1:10" ht="15.75" customHeight="1" x14ac:dyDescent="0.2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</row>
    <row r="204" spans="1:10" ht="15.75" customHeight="1" x14ac:dyDescent="0.2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</row>
    <row r="205" spans="1:10" ht="15.75" customHeight="1" x14ac:dyDescent="0.2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</row>
    <row r="206" spans="1:10" ht="15.75" customHeight="1" x14ac:dyDescent="0.2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</row>
    <row r="207" spans="1:10" ht="15.75" customHeight="1" x14ac:dyDescent="0.2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</row>
    <row r="208" spans="1:10" ht="15.75" customHeight="1" x14ac:dyDescent="0.2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</row>
    <row r="209" spans="1:10" ht="15.75" customHeight="1" x14ac:dyDescent="0.2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</row>
    <row r="210" spans="1:10" ht="15.75" customHeight="1" x14ac:dyDescent="0.2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</row>
    <row r="211" spans="1:10" ht="15.75" customHeight="1" x14ac:dyDescent="0.2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</row>
    <row r="212" spans="1:10" ht="15.75" customHeight="1" x14ac:dyDescent="0.2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</row>
    <row r="213" spans="1:10" ht="15.75" customHeight="1" x14ac:dyDescent="0.2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</row>
    <row r="214" spans="1:10" ht="15.75" customHeight="1" x14ac:dyDescent="0.2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</row>
    <row r="215" spans="1:10" ht="15.75" customHeight="1" x14ac:dyDescent="0.2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</row>
    <row r="216" spans="1:10" ht="15.75" customHeight="1" x14ac:dyDescent="0.2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</row>
    <row r="217" spans="1:10" ht="15.75" customHeight="1" x14ac:dyDescent="0.2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</row>
    <row r="218" spans="1:10" ht="15.75" customHeight="1" x14ac:dyDescent="0.2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</row>
    <row r="219" spans="1:10" ht="15.75" customHeight="1" x14ac:dyDescent="0.2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</row>
    <row r="220" spans="1:10" ht="15.75" customHeight="1" x14ac:dyDescent="0.2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</row>
    <row r="221" spans="1:10" ht="15.75" customHeight="1" x14ac:dyDescent="0.2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</row>
    <row r="222" spans="1:10" ht="15.75" customHeight="1" x14ac:dyDescent="0.2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</row>
    <row r="223" spans="1:10" ht="15.75" customHeight="1" x14ac:dyDescent="0.2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</row>
    <row r="224" spans="1:10" ht="15.75" customHeight="1" x14ac:dyDescent="0.2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</row>
    <row r="225" spans="1:10" ht="15.75" customHeight="1" x14ac:dyDescent="0.2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</row>
    <row r="226" spans="1:10" ht="15.75" customHeight="1" x14ac:dyDescent="0.2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</row>
    <row r="227" spans="1:10" ht="15.75" customHeight="1" x14ac:dyDescent="0.2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</row>
    <row r="228" spans="1:10" ht="15.75" customHeight="1" x14ac:dyDescent="0.2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</row>
    <row r="229" spans="1:10" ht="15.75" customHeight="1" x14ac:dyDescent="0.2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</row>
    <row r="230" spans="1:10" ht="15.75" customHeight="1" x14ac:dyDescent="0.2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</row>
    <row r="231" spans="1:10" ht="15.75" customHeight="1" x14ac:dyDescent="0.2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</row>
    <row r="232" spans="1:10" ht="15.75" customHeight="1" x14ac:dyDescent="0.2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</row>
    <row r="233" spans="1:10" ht="15.75" customHeight="1" x14ac:dyDescent="0.2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</row>
    <row r="234" spans="1:10" ht="15.75" customHeight="1" x14ac:dyDescent="0.2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</row>
    <row r="235" spans="1:10" ht="15.75" customHeight="1" x14ac:dyDescent="0.2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</row>
    <row r="236" spans="1:10" ht="15.75" customHeight="1" x14ac:dyDescent="0.2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</row>
    <row r="237" spans="1:10" ht="15.75" customHeight="1" x14ac:dyDescent="0.2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</row>
    <row r="238" spans="1:10" ht="15.75" customHeight="1" x14ac:dyDescent="0.2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</row>
    <row r="239" spans="1:10" ht="15.75" customHeight="1" x14ac:dyDescent="0.2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</row>
    <row r="240" spans="1:10" ht="15.75" customHeight="1" x14ac:dyDescent="0.2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</row>
    <row r="241" spans="1:10" ht="15.75" customHeight="1" x14ac:dyDescent="0.2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</row>
    <row r="242" spans="1:10" ht="15.75" customHeight="1" x14ac:dyDescent="0.2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</row>
    <row r="243" spans="1:10" ht="15.75" customHeight="1" x14ac:dyDescent="0.2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</row>
    <row r="244" spans="1:10" ht="15.75" customHeight="1" x14ac:dyDescent="0.2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</row>
    <row r="245" spans="1:10" ht="15.75" customHeight="1" x14ac:dyDescent="0.2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</row>
    <row r="246" spans="1:10" ht="15.75" customHeight="1" x14ac:dyDescent="0.2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</row>
    <row r="247" spans="1:10" ht="15.75" customHeight="1" x14ac:dyDescent="0.2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</row>
    <row r="248" spans="1:10" ht="15.75" customHeight="1" x14ac:dyDescent="0.2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</row>
    <row r="249" spans="1:10" ht="15.75" customHeight="1" x14ac:dyDescent="0.2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</row>
    <row r="250" spans="1:10" ht="15.75" customHeight="1" x14ac:dyDescent="0.2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</row>
    <row r="251" spans="1:10" ht="15.75" customHeight="1" x14ac:dyDescent="0.2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</row>
    <row r="252" spans="1:10" ht="15.75" customHeight="1" x14ac:dyDescent="0.2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</row>
    <row r="253" spans="1:10" ht="15.75" customHeight="1" x14ac:dyDescent="0.2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</row>
    <row r="254" spans="1:10" ht="15.75" customHeight="1" x14ac:dyDescent="0.2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</row>
    <row r="255" spans="1:10" ht="15.75" customHeight="1" x14ac:dyDescent="0.2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</row>
    <row r="256" spans="1:10" ht="15.75" customHeight="1" x14ac:dyDescent="0.2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</row>
    <row r="257" spans="1:10" ht="15.75" customHeight="1" x14ac:dyDescent="0.2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</row>
    <row r="258" spans="1:10" ht="15.75" customHeight="1" x14ac:dyDescent="0.2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</row>
    <row r="259" spans="1:10" ht="15.75" customHeight="1" x14ac:dyDescent="0.2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</row>
    <row r="260" spans="1:10" ht="15.75" customHeight="1" x14ac:dyDescent="0.2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</row>
    <row r="261" spans="1:10" ht="15.75" customHeight="1" x14ac:dyDescent="0.2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</row>
    <row r="262" spans="1:10" ht="15.75" customHeight="1" x14ac:dyDescent="0.2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</row>
    <row r="263" spans="1:10" ht="15.75" customHeight="1" x14ac:dyDescent="0.2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</row>
    <row r="264" spans="1:10" ht="15.75" customHeight="1" x14ac:dyDescent="0.2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</row>
    <row r="265" spans="1:10" ht="15.75" customHeight="1" x14ac:dyDescent="0.2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</row>
    <row r="266" spans="1:10" ht="15.75" customHeight="1" x14ac:dyDescent="0.2">
      <c r="A266" s="167"/>
      <c r="B266" s="167"/>
      <c r="C266" s="167"/>
      <c r="D266" s="167"/>
      <c r="E266" s="167"/>
      <c r="F266" s="167"/>
      <c r="G266" s="167"/>
      <c r="H266" s="167"/>
      <c r="I266" s="167"/>
      <c r="J266" s="167"/>
    </row>
    <row r="267" spans="1:10" ht="15.75" customHeight="1" x14ac:dyDescent="0.2">
      <c r="A267" s="167"/>
      <c r="B267" s="167"/>
      <c r="C267" s="167"/>
      <c r="D267" s="167"/>
      <c r="E267" s="167"/>
      <c r="F267" s="167"/>
      <c r="G267" s="167"/>
      <c r="H267" s="167"/>
      <c r="I267" s="167"/>
      <c r="J267" s="167"/>
    </row>
    <row r="268" spans="1:10" ht="15.75" customHeight="1" x14ac:dyDescent="0.2">
      <c r="A268" s="167"/>
      <c r="B268" s="167"/>
      <c r="C268" s="167"/>
      <c r="D268" s="167"/>
      <c r="E268" s="167"/>
      <c r="F268" s="167"/>
      <c r="G268" s="167"/>
      <c r="H268" s="167"/>
      <c r="I268" s="167"/>
      <c r="J268" s="167"/>
    </row>
    <row r="269" spans="1:10" ht="15.75" customHeight="1" x14ac:dyDescent="0.2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</row>
    <row r="270" spans="1:10" ht="15.75" customHeight="1" x14ac:dyDescent="0.2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</row>
    <row r="271" spans="1:10" ht="15.75" customHeight="1" x14ac:dyDescent="0.2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</row>
    <row r="272" spans="1:10" ht="15.75" customHeight="1" x14ac:dyDescent="0.2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</row>
    <row r="273" spans="1:10" ht="15.75" customHeight="1" x14ac:dyDescent="0.2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</row>
    <row r="274" spans="1:10" ht="15.75" customHeight="1" x14ac:dyDescent="0.2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</row>
    <row r="275" spans="1:10" ht="15.75" customHeight="1" x14ac:dyDescent="0.2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</row>
    <row r="276" spans="1:10" ht="15.75" customHeight="1" x14ac:dyDescent="0.2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</row>
    <row r="277" spans="1:10" ht="15.75" customHeight="1" x14ac:dyDescent="0.2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</row>
    <row r="278" spans="1:10" ht="15.75" customHeight="1" x14ac:dyDescent="0.2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</row>
    <row r="279" spans="1:10" ht="15.75" customHeight="1" x14ac:dyDescent="0.2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</row>
    <row r="280" spans="1:10" ht="15.75" customHeight="1" x14ac:dyDescent="0.2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</row>
    <row r="281" spans="1:10" ht="15.75" customHeight="1" x14ac:dyDescent="0.2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</row>
    <row r="282" spans="1:10" ht="15.75" customHeight="1" x14ac:dyDescent="0.2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</row>
    <row r="283" spans="1:10" ht="15.75" customHeight="1" x14ac:dyDescent="0.2">
      <c r="A283" s="167"/>
      <c r="B283" s="167"/>
      <c r="C283" s="167"/>
      <c r="D283" s="167"/>
      <c r="E283" s="167"/>
      <c r="F283" s="167"/>
      <c r="G283" s="167"/>
      <c r="H283" s="167"/>
      <c r="I283" s="167"/>
      <c r="J283" s="167"/>
    </row>
    <row r="284" spans="1:10" ht="15.75" customHeight="1" x14ac:dyDescent="0.2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</row>
    <row r="285" spans="1:10" ht="15.75" customHeight="1" x14ac:dyDescent="0.2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</row>
    <row r="286" spans="1:10" ht="15.75" customHeight="1" x14ac:dyDescent="0.2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</row>
    <row r="287" spans="1:10" ht="15.75" customHeight="1" x14ac:dyDescent="0.2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</row>
    <row r="288" spans="1:10" ht="15.75" customHeight="1" x14ac:dyDescent="0.2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</row>
    <row r="289" spans="1:10" ht="15.75" customHeight="1" x14ac:dyDescent="0.2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</row>
    <row r="290" spans="1:10" ht="15.75" customHeight="1" x14ac:dyDescent="0.2">
      <c r="A290" s="167"/>
      <c r="B290" s="167"/>
      <c r="C290" s="167"/>
      <c r="D290" s="167"/>
      <c r="E290" s="167"/>
      <c r="F290" s="167"/>
      <c r="G290" s="167"/>
      <c r="H290" s="167"/>
      <c r="I290" s="167"/>
      <c r="J290" s="167"/>
    </row>
    <row r="291" spans="1:10" ht="15.75" customHeight="1" x14ac:dyDescent="0.2">
      <c r="A291" s="167"/>
      <c r="B291" s="167"/>
      <c r="C291" s="167"/>
      <c r="D291" s="167"/>
      <c r="E291" s="167"/>
      <c r="F291" s="167"/>
      <c r="G291" s="167"/>
      <c r="H291" s="167"/>
      <c r="I291" s="167"/>
      <c r="J291" s="167"/>
    </row>
    <row r="292" spans="1:10" ht="15.75" customHeight="1" x14ac:dyDescent="0.2">
      <c r="A292" s="167"/>
      <c r="B292" s="167"/>
      <c r="C292" s="167"/>
      <c r="D292" s="167"/>
      <c r="E292" s="167"/>
      <c r="F292" s="167"/>
      <c r="G292" s="167"/>
      <c r="H292" s="167"/>
      <c r="I292" s="167"/>
      <c r="J292" s="167"/>
    </row>
    <row r="293" spans="1:10" ht="15.75" customHeight="1" x14ac:dyDescent="0.2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</row>
    <row r="294" spans="1:10" ht="15.75" customHeight="1" x14ac:dyDescent="0.2">
      <c r="A294" s="167"/>
      <c r="B294" s="167"/>
      <c r="C294" s="167"/>
      <c r="D294" s="167"/>
      <c r="E294" s="167"/>
      <c r="F294" s="167"/>
      <c r="G294" s="167"/>
      <c r="H294" s="167"/>
      <c r="I294" s="167"/>
      <c r="J294" s="167"/>
    </row>
    <row r="295" spans="1:10" ht="15.75" customHeight="1" x14ac:dyDescent="0.2">
      <c r="A295" s="167"/>
      <c r="B295" s="167"/>
      <c r="C295" s="167"/>
      <c r="D295" s="167"/>
      <c r="E295" s="167"/>
      <c r="F295" s="167"/>
      <c r="G295" s="167"/>
      <c r="H295" s="167"/>
      <c r="I295" s="167"/>
      <c r="J295" s="167"/>
    </row>
    <row r="296" spans="1:10" ht="15.75" customHeight="1" x14ac:dyDescent="0.2">
      <c r="A296" s="167"/>
      <c r="B296" s="167"/>
      <c r="C296" s="167"/>
      <c r="D296" s="167"/>
      <c r="E296" s="167"/>
      <c r="F296" s="167"/>
      <c r="G296" s="167"/>
      <c r="H296" s="167"/>
      <c r="I296" s="167"/>
      <c r="J296" s="167"/>
    </row>
    <row r="297" spans="1:10" ht="15.75" customHeight="1" x14ac:dyDescent="0.2">
      <c r="A297" s="167"/>
      <c r="B297" s="167"/>
      <c r="C297" s="167"/>
      <c r="D297" s="167"/>
      <c r="E297" s="167"/>
      <c r="F297" s="167"/>
      <c r="G297" s="167"/>
      <c r="H297" s="167"/>
      <c r="I297" s="167"/>
      <c r="J297" s="167"/>
    </row>
    <row r="298" spans="1:10" ht="15.75" customHeight="1" x14ac:dyDescent="0.2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</row>
    <row r="299" spans="1:10" ht="15.75" customHeight="1" x14ac:dyDescent="0.2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</row>
    <row r="300" spans="1:10" ht="15.75" customHeight="1" x14ac:dyDescent="0.2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</row>
    <row r="301" spans="1:10" ht="15.75" customHeight="1" x14ac:dyDescent="0.2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</row>
    <row r="302" spans="1:10" ht="15.75" customHeight="1" x14ac:dyDescent="0.2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</row>
    <row r="303" spans="1:10" ht="15.75" customHeight="1" x14ac:dyDescent="0.2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</row>
    <row r="304" spans="1:10" ht="15.75" customHeight="1" x14ac:dyDescent="0.2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</row>
    <row r="305" spans="1:10" ht="15.75" customHeight="1" x14ac:dyDescent="0.2">
      <c r="A305" s="167"/>
      <c r="B305" s="167"/>
      <c r="C305" s="167"/>
      <c r="D305" s="167"/>
      <c r="E305" s="167"/>
      <c r="F305" s="167"/>
      <c r="G305" s="167"/>
      <c r="H305" s="167"/>
      <c r="I305" s="167"/>
      <c r="J305" s="167"/>
    </row>
    <row r="306" spans="1:10" ht="15.75" customHeight="1" x14ac:dyDescent="0.2">
      <c r="A306" s="167"/>
      <c r="B306" s="167"/>
      <c r="C306" s="167"/>
      <c r="D306" s="167"/>
      <c r="E306" s="167"/>
      <c r="F306" s="167"/>
      <c r="G306" s="167"/>
      <c r="H306" s="167"/>
      <c r="I306" s="167"/>
      <c r="J306" s="167"/>
    </row>
    <row r="307" spans="1:10" ht="15.75" customHeight="1" x14ac:dyDescent="0.2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</row>
    <row r="308" spans="1:10" ht="15.75" customHeight="1" x14ac:dyDescent="0.2">
      <c r="A308" s="167"/>
      <c r="B308" s="167"/>
      <c r="C308" s="167"/>
      <c r="D308" s="167"/>
      <c r="E308" s="167"/>
      <c r="F308" s="167"/>
      <c r="G308" s="167"/>
      <c r="H308" s="167"/>
      <c r="I308" s="167"/>
      <c r="J308" s="167"/>
    </row>
    <row r="309" spans="1:10" ht="15.75" customHeight="1" x14ac:dyDescent="0.2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</row>
    <row r="310" spans="1:10" ht="15.75" customHeight="1" x14ac:dyDescent="0.2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</row>
    <row r="311" spans="1:10" ht="15.75" customHeight="1" x14ac:dyDescent="0.2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</row>
    <row r="312" spans="1:10" ht="15.75" customHeight="1" x14ac:dyDescent="0.2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</row>
    <row r="313" spans="1:10" ht="15.75" customHeight="1" x14ac:dyDescent="0.2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</row>
    <row r="314" spans="1:10" ht="15.75" customHeight="1" x14ac:dyDescent="0.2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</row>
    <row r="315" spans="1:10" ht="15.75" customHeight="1" x14ac:dyDescent="0.2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</row>
    <row r="316" spans="1:10" ht="15.75" customHeight="1" x14ac:dyDescent="0.2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</row>
    <row r="317" spans="1:10" ht="15.75" customHeight="1" x14ac:dyDescent="0.2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</row>
    <row r="318" spans="1:10" ht="15.75" customHeight="1" x14ac:dyDescent="0.2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</row>
    <row r="319" spans="1:10" ht="15.75" customHeight="1" x14ac:dyDescent="0.2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</row>
    <row r="320" spans="1:10" ht="15.75" customHeight="1" x14ac:dyDescent="0.2">
      <c r="A320" s="167"/>
      <c r="B320" s="167"/>
      <c r="C320" s="167"/>
      <c r="D320" s="167"/>
      <c r="E320" s="167"/>
      <c r="F320" s="167"/>
      <c r="G320" s="167"/>
      <c r="H320" s="167"/>
      <c r="I320" s="167"/>
      <c r="J320" s="167"/>
    </row>
    <row r="321" spans="1:10" ht="15.75" customHeight="1" x14ac:dyDescent="0.2">
      <c r="A321" s="167"/>
      <c r="B321" s="167"/>
      <c r="C321" s="167"/>
      <c r="D321" s="167"/>
      <c r="E321" s="167"/>
      <c r="F321" s="167"/>
      <c r="G321" s="167"/>
      <c r="H321" s="167"/>
      <c r="I321" s="167"/>
      <c r="J321" s="167"/>
    </row>
    <row r="322" spans="1:10" ht="15.75" customHeight="1" x14ac:dyDescent="0.2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</row>
    <row r="323" spans="1:10" ht="15.75" customHeight="1" x14ac:dyDescent="0.2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</row>
    <row r="324" spans="1:10" ht="15.75" customHeight="1" x14ac:dyDescent="0.2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</row>
    <row r="325" spans="1:10" ht="15.75" customHeight="1" x14ac:dyDescent="0.2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</row>
    <row r="326" spans="1:10" ht="15.75" customHeight="1" x14ac:dyDescent="0.2">
      <c r="A326" s="167"/>
      <c r="B326" s="167"/>
      <c r="C326" s="167"/>
      <c r="D326" s="167"/>
      <c r="E326" s="167"/>
      <c r="F326" s="167"/>
      <c r="G326" s="167"/>
      <c r="H326" s="167"/>
      <c r="I326" s="167"/>
      <c r="J326" s="167"/>
    </row>
    <row r="327" spans="1:10" ht="15.75" customHeight="1" x14ac:dyDescent="0.2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</row>
    <row r="328" spans="1:10" ht="15.75" customHeight="1" x14ac:dyDescent="0.2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</row>
    <row r="329" spans="1:10" ht="15.75" customHeight="1" x14ac:dyDescent="0.2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</row>
    <row r="330" spans="1:10" ht="15.75" customHeight="1" x14ac:dyDescent="0.2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</row>
    <row r="331" spans="1:10" ht="15.75" customHeight="1" x14ac:dyDescent="0.2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</row>
    <row r="332" spans="1:10" ht="15.75" customHeight="1" x14ac:dyDescent="0.2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</row>
    <row r="333" spans="1:10" ht="15.75" customHeight="1" x14ac:dyDescent="0.2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</row>
    <row r="334" spans="1:10" ht="15.75" customHeight="1" x14ac:dyDescent="0.2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</row>
    <row r="335" spans="1:10" ht="15.75" customHeight="1" x14ac:dyDescent="0.2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</row>
    <row r="336" spans="1:10" ht="15.75" customHeight="1" x14ac:dyDescent="0.2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</row>
    <row r="337" spans="1:10" ht="15.75" customHeight="1" x14ac:dyDescent="0.2">
      <c r="A337" s="167"/>
      <c r="B337" s="167"/>
      <c r="C337" s="167"/>
      <c r="D337" s="167"/>
      <c r="E337" s="167"/>
      <c r="F337" s="167"/>
      <c r="G337" s="167"/>
      <c r="H337" s="167"/>
      <c r="I337" s="167"/>
      <c r="J337" s="167"/>
    </row>
    <row r="338" spans="1:10" ht="15.75" customHeight="1" x14ac:dyDescent="0.2">
      <c r="A338" s="167"/>
      <c r="B338" s="167"/>
      <c r="C338" s="167"/>
      <c r="D338" s="167"/>
      <c r="E338" s="167"/>
      <c r="F338" s="167"/>
      <c r="G338" s="167"/>
      <c r="H338" s="167"/>
      <c r="I338" s="167"/>
      <c r="J338" s="167"/>
    </row>
    <row r="339" spans="1:10" ht="15.75" customHeight="1" x14ac:dyDescent="0.2">
      <c r="A339" s="167"/>
      <c r="B339" s="167"/>
      <c r="C339" s="167"/>
      <c r="D339" s="167"/>
      <c r="E339" s="167"/>
      <c r="F339" s="167"/>
      <c r="G339" s="167"/>
      <c r="H339" s="167"/>
      <c r="I339" s="167"/>
      <c r="J339" s="167"/>
    </row>
    <row r="340" spans="1:10" ht="15.75" customHeight="1" x14ac:dyDescent="0.2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</row>
    <row r="341" spans="1:10" ht="15.75" customHeight="1" x14ac:dyDescent="0.2">
      <c r="A341" s="167"/>
      <c r="B341" s="167"/>
      <c r="C341" s="167"/>
      <c r="D341" s="167"/>
      <c r="E341" s="167"/>
      <c r="F341" s="167"/>
      <c r="G341" s="167"/>
      <c r="H341" s="167"/>
      <c r="I341" s="167"/>
      <c r="J341" s="167"/>
    </row>
    <row r="342" spans="1:10" ht="15.75" customHeight="1" x14ac:dyDescent="0.2">
      <c r="A342" s="167"/>
      <c r="B342" s="167"/>
      <c r="C342" s="167"/>
      <c r="D342" s="167"/>
      <c r="E342" s="167"/>
      <c r="F342" s="167"/>
      <c r="G342" s="167"/>
      <c r="H342" s="167"/>
      <c r="I342" s="167"/>
      <c r="J342" s="167"/>
    </row>
    <row r="343" spans="1:10" ht="15.75" customHeight="1" x14ac:dyDescent="0.2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</row>
    <row r="344" spans="1:10" ht="15.75" customHeight="1" x14ac:dyDescent="0.2">
      <c r="A344" s="167"/>
      <c r="B344" s="167"/>
      <c r="C344" s="167"/>
      <c r="D344" s="167"/>
      <c r="E344" s="167"/>
      <c r="F344" s="167"/>
      <c r="G344" s="167"/>
      <c r="H344" s="167"/>
      <c r="I344" s="167"/>
      <c r="J344" s="167"/>
    </row>
    <row r="345" spans="1:10" ht="15.75" customHeight="1" x14ac:dyDescent="0.2">
      <c r="A345" s="167"/>
      <c r="B345" s="167"/>
      <c r="C345" s="167"/>
      <c r="D345" s="167"/>
      <c r="E345" s="167"/>
      <c r="F345" s="167"/>
      <c r="G345" s="167"/>
      <c r="H345" s="167"/>
      <c r="I345" s="167"/>
      <c r="J345" s="167"/>
    </row>
    <row r="346" spans="1:10" ht="15.75" customHeight="1" x14ac:dyDescent="0.2">
      <c r="A346" s="167"/>
      <c r="B346" s="167"/>
      <c r="C346" s="167"/>
      <c r="D346" s="167"/>
      <c r="E346" s="167"/>
      <c r="F346" s="167"/>
      <c r="G346" s="167"/>
      <c r="H346" s="167"/>
      <c r="I346" s="167"/>
      <c r="J346" s="167"/>
    </row>
    <row r="347" spans="1:10" ht="15.75" customHeight="1" x14ac:dyDescent="0.2">
      <c r="A347" s="167"/>
      <c r="B347" s="167"/>
      <c r="C347" s="167"/>
      <c r="D347" s="167"/>
      <c r="E347" s="167"/>
      <c r="F347" s="167"/>
      <c r="G347" s="167"/>
      <c r="H347" s="167"/>
      <c r="I347" s="167"/>
      <c r="J347" s="167"/>
    </row>
    <row r="348" spans="1:10" ht="15.75" customHeight="1" x14ac:dyDescent="0.2">
      <c r="A348" s="167"/>
      <c r="B348" s="167"/>
      <c r="C348" s="167"/>
      <c r="D348" s="167"/>
      <c r="E348" s="167"/>
      <c r="F348" s="167"/>
      <c r="G348" s="167"/>
      <c r="H348" s="167"/>
      <c r="I348" s="167"/>
      <c r="J348" s="167"/>
    </row>
    <row r="349" spans="1:10" ht="15.75" customHeight="1" x14ac:dyDescent="0.2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</row>
    <row r="350" spans="1:10" ht="15.75" customHeight="1" x14ac:dyDescent="0.2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</row>
    <row r="351" spans="1:10" ht="15.75" customHeight="1" x14ac:dyDescent="0.2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</row>
    <row r="352" spans="1:10" ht="15.75" customHeight="1" x14ac:dyDescent="0.2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</row>
    <row r="353" spans="1:10" ht="15.75" customHeight="1" x14ac:dyDescent="0.2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</row>
    <row r="354" spans="1:10" ht="15.75" customHeight="1" x14ac:dyDescent="0.2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</row>
    <row r="355" spans="1:10" ht="15.75" customHeight="1" x14ac:dyDescent="0.2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</row>
    <row r="356" spans="1:10" ht="15.75" customHeight="1" x14ac:dyDescent="0.2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</row>
    <row r="357" spans="1:10" ht="15.75" customHeight="1" x14ac:dyDescent="0.2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</row>
    <row r="358" spans="1:10" ht="15.75" customHeight="1" x14ac:dyDescent="0.2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</row>
    <row r="359" spans="1:10" ht="15.75" customHeight="1" x14ac:dyDescent="0.2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</row>
    <row r="360" spans="1:10" ht="15.75" customHeight="1" x14ac:dyDescent="0.2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</row>
    <row r="361" spans="1:10" ht="15.75" customHeight="1" x14ac:dyDescent="0.2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</row>
    <row r="362" spans="1:10" ht="15.75" customHeight="1" x14ac:dyDescent="0.2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</row>
    <row r="363" spans="1:10" ht="15.75" customHeight="1" x14ac:dyDescent="0.2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</row>
    <row r="364" spans="1:10" ht="15.75" customHeight="1" x14ac:dyDescent="0.2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</row>
    <row r="365" spans="1:10" ht="15.75" customHeight="1" x14ac:dyDescent="0.2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</row>
    <row r="366" spans="1:10" ht="15.75" customHeight="1" x14ac:dyDescent="0.2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</row>
    <row r="367" spans="1:10" ht="15.75" customHeight="1" x14ac:dyDescent="0.2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</row>
    <row r="368" spans="1:10" ht="15.75" customHeight="1" x14ac:dyDescent="0.2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</row>
    <row r="369" spans="1:10" ht="15.75" customHeight="1" x14ac:dyDescent="0.2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</row>
    <row r="370" spans="1:10" ht="15.75" customHeight="1" x14ac:dyDescent="0.2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</row>
    <row r="371" spans="1:10" ht="15.75" customHeight="1" x14ac:dyDescent="0.2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</row>
    <row r="372" spans="1:10" ht="15.75" customHeight="1" x14ac:dyDescent="0.2">
      <c r="A372" s="167"/>
      <c r="B372" s="167"/>
      <c r="C372" s="167"/>
      <c r="D372" s="167"/>
      <c r="E372" s="167"/>
      <c r="F372" s="167"/>
      <c r="G372" s="167"/>
      <c r="H372" s="167"/>
      <c r="I372" s="167"/>
      <c r="J372" s="167"/>
    </row>
    <row r="373" spans="1:10" ht="15.75" customHeight="1" x14ac:dyDescent="0.2">
      <c r="A373" s="167"/>
      <c r="B373" s="167"/>
      <c r="C373" s="167"/>
      <c r="D373" s="167"/>
      <c r="E373" s="167"/>
      <c r="F373" s="167"/>
      <c r="G373" s="167"/>
      <c r="H373" s="167"/>
      <c r="I373" s="167"/>
      <c r="J373" s="167"/>
    </row>
    <row r="374" spans="1:10" ht="15.75" customHeight="1" x14ac:dyDescent="0.2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</row>
    <row r="375" spans="1:10" ht="15.75" customHeight="1" x14ac:dyDescent="0.2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</row>
    <row r="376" spans="1:10" ht="15.75" customHeight="1" x14ac:dyDescent="0.2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</row>
    <row r="377" spans="1:10" ht="15.75" customHeight="1" x14ac:dyDescent="0.2">
      <c r="A377" s="167"/>
      <c r="B377" s="167"/>
      <c r="C377" s="167"/>
      <c r="D377" s="167"/>
      <c r="E377" s="167"/>
      <c r="F377" s="167"/>
      <c r="G377" s="167"/>
      <c r="H377" s="167"/>
      <c r="I377" s="167"/>
      <c r="J377" s="167"/>
    </row>
    <row r="378" spans="1:10" ht="15.75" customHeight="1" x14ac:dyDescent="0.2">
      <c r="A378" s="167"/>
      <c r="B378" s="167"/>
      <c r="C378" s="167"/>
      <c r="D378" s="167"/>
      <c r="E378" s="167"/>
      <c r="F378" s="167"/>
      <c r="G378" s="167"/>
      <c r="H378" s="167"/>
      <c r="I378" s="167"/>
      <c r="J378" s="167"/>
    </row>
    <row r="379" spans="1:10" ht="15.75" customHeight="1" x14ac:dyDescent="0.2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</row>
    <row r="380" spans="1:10" ht="15.75" customHeight="1" x14ac:dyDescent="0.2">
      <c r="A380" s="167"/>
      <c r="B380" s="167"/>
      <c r="C380" s="167"/>
      <c r="D380" s="167"/>
      <c r="E380" s="167"/>
      <c r="F380" s="167"/>
      <c r="G380" s="167"/>
      <c r="H380" s="167"/>
      <c r="I380" s="167"/>
      <c r="J380" s="167"/>
    </row>
    <row r="381" spans="1:10" ht="15.75" customHeight="1" x14ac:dyDescent="0.2">
      <c r="A381" s="167"/>
      <c r="B381" s="167"/>
      <c r="C381" s="167"/>
      <c r="D381" s="167"/>
      <c r="E381" s="167"/>
      <c r="F381" s="167"/>
      <c r="G381" s="167"/>
      <c r="H381" s="167"/>
      <c r="I381" s="167"/>
      <c r="J381" s="167"/>
    </row>
    <row r="382" spans="1:10" ht="15.75" customHeight="1" x14ac:dyDescent="0.2">
      <c r="A382" s="167"/>
      <c r="B382" s="167"/>
      <c r="C382" s="167"/>
      <c r="D382" s="167"/>
      <c r="E382" s="167"/>
      <c r="F382" s="167"/>
      <c r="G382" s="167"/>
      <c r="H382" s="167"/>
      <c r="I382" s="167"/>
      <c r="J382" s="167"/>
    </row>
    <row r="383" spans="1:10" ht="15.75" customHeight="1" x14ac:dyDescent="0.2">
      <c r="A383" s="167"/>
      <c r="B383" s="167"/>
      <c r="C383" s="167"/>
      <c r="D383" s="167"/>
      <c r="E383" s="167"/>
      <c r="F383" s="167"/>
      <c r="G383" s="167"/>
      <c r="H383" s="167"/>
      <c r="I383" s="167"/>
      <c r="J383" s="167"/>
    </row>
    <row r="384" spans="1:10" ht="15.75" customHeight="1" x14ac:dyDescent="0.2">
      <c r="A384" s="167"/>
      <c r="B384" s="167"/>
      <c r="C384" s="167"/>
      <c r="D384" s="167"/>
      <c r="E384" s="167"/>
      <c r="F384" s="167"/>
      <c r="G384" s="167"/>
      <c r="H384" s="167"/>
      <c r="I384" s="167"/>
      <c r="J384" s="167"/>
    </row>
    <row r="385" spans="1:10" ht="15.75" customHeight="1" x14ac:dyDescent="0.2">
      <c r="A385" s="167"/>
      <c r="B385" s="167"/>
      <c r="C385" s="167"/>
      <c r="D385" s="167"/>
      <c r="E385" s="167"/>
      <c r="F385" s="167"/>
      <c r="G385" s="167"/>
      <c r="H385" s="167"/>
      <c r="I385" s="167"/>
      <c r="J385" s="167"/>
    </row>
    <row r="386" spans="1:10" ht="15.75" customHeight="1" x14ac:dyDescent="0.2">
      <c r="A386" s="167"/>
      <c r="B386" s="167"/>
      <c r="C386" s="167"/>
      <c r="D386" s="167"/>
      <c r="E386" s="167"/>
      <c r="F386" s="167"/>
      <c r="G386" s="167"/>
      <c r="H386" s="167"/>
      <c r="I386" s="167"/>
      <c r="J386" s="167"/>
    </row>
    <row r="387" spans="1:10" ht="15.75" customHeight="1" x14ac:dyDescent="0.2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</row>
    <row r="388" spans="1:10" ht="15.75" customHeight="1" x14ac:dyDescent="0.2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</row>
    <row r="389" spans="1:10" ht="15.75" customHeight="1" x14ac:dyDescent="0.2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</row>
    <row r="390" spans="1:10" ht="15.75" customHeight="1" x14ac:dyDescent="0.2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</row>
    <row r="391" spans="1:10" ht="15.75" customHeight="1" x14ac:dyDescent="0.2">
      <c r="A391" s="167"/>
      <c r="B391" s="167"/>
      <c r="C391" s="167"/>
      <c r="D391" s="167"/>
      <c r="E391" s="167"/>
      <c r="F391" s="167"/>
      <c r="G391" s="167"/>
      <c r="H391" s="167"/>
      <c r="I391" s="167"/>
      <c r="J391" s="167"/>
    </row>
    <row r="392" spans="1:10" ht="15.75" customHeight="1" x14ac:dyDescent="0.2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</row>
    <row r="393" spans="1:10" ht="15.75" customHeight="1" x14ac:dyDescent="0.2">
      <c r="A393" s="167"/>
      <c r="B393" s="167"/>
      <c r="C393" s="167"/>
      <c r="D393" s="167"/>
      <c r="E393" s="167"/>
      <c r="F393" s="167"/>
      <c r="G393" s="167"/>
      <c r="H393" s="167"/>
      <c r="I393" s="167"/>
      <c r="J393" s="167"/>
    </row>
    <row r="394" spans="1:10" ht="15.75" customHeight="1" x14ac:dyDescent="0.2">
      <c r="A394" s="167"/>
      <c r="B394" s="167"/>
      <c r="C394" s="167"/>
      <c r="D394" s="167"/>
      <c r="E394" s="167"/>
      <c r="F394" s="167"/>
      <c r="G394" s="167"/>
      <c r="H394" s="167"/>
      <c r="I394" s="167"/>
      <c r="J394" s="167"/>
    </row>
    <row r="395" spans="1:10" ht="15.75" customHeight="1" x14ac:dyDescent="0.2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</row>
    <row r="396" spans="1:10" ht="15.75" customHeight="1" x14ac:dyDescent="0.2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</row>
    <row r="397" spans="1:10" ht="15.75" customHeight="1" x14ac:dyDescent="0.2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</row>
    <row r="398" spans="1:10" ht="15.75" customHeight="1" x14ac:dyDescent="0.2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</row>
    <row r="399" spans="1:10" ht="15.75" customHeight="1" x14ac:dyDescent="0.2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</row>
    <row r="400" spans="1:10" ht="15.75" customHeight="1" x14ac:dyDescent="0.2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</row>
    <row r="401" spans="1:10" ht="15.75" customHeight="1" x14ac:dyDescent="0.2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</row>
    <row r="402" spans="1:10" ht="15.75" customHeight="1" x14ac:dyDescent="0.2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</row>
    <row r="403" spans="1:10" ht="15.75" customHeight="1" x14ac:dyDescent="0.2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</row>
    <row r="404" spans="1:10" ht="15.75" customHeight="1" x14ac:dyDescent="0.2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</row>
    <row r="405" spans="1:10" ht="15.75" customHeight="1" x14ac:dyDescent="0.2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</row>
    <row r="406" spans="1:10" ht="15.75" customHeight="1" x14ac:dyDescent="0.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</row>
    <row r="407" spans="1:10" ht="15.75" customHeight="1" x14ac:dyDescent="0.2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</row>
    <row r="408" spans="1:10" ht="15.75" customHeight="1" x14ac:dyDescent="0.2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</row>
    <row r="409" spans="1:10" ht="15.75" customHeight="1" x14ac:dyDescent="0.2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</row>
    <row r="410" spans="1:10" ht="15.75" customHeight="1" x14ac:dyDescent="0.2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</row>
    <row r="411" spans="1:10" ht="15.75" customHeight="1" x14ac:dyDescent="0.2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</row>
    <row r="412" spans="1:10" ht="15.75" customHeight="1" x14ac:dyDescent="0.2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</row>
    <row r="413" spans="1:10" ht="15.75" customHeight="1" x14ac:dyDescent="0.2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</row>
    <row r="414" spans="1:10" ht="15.75" customHeight="1" x14ac:dyDescent="0.2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</row>
    <row r="415" spans="1:10" ht="15.75" customHeight="1" x14ac:dyDescent="0.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</row>
    <row r="416" spans="1:10" ht="15.75" customHeight="1" x14ac:dyDescent="0.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</row>
    <row r="417" spans="1:10" ht="15.75" customHeight="1" x14ac:dyDescent="0.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</row>
    <row r="418" spans="1:10" ht="15.75" customHeight="1" x14ac:dyDescent="0.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</row>
    <row r="419" spans="1:10" ht="15.75" customHeight="1" x14ac:dyDescent="0.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</row>
    <row r="420" spans="1:10" ht="15.75" customHeight="1" x14ac:dyDescent="0.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</row>
    <row r="421" spans="1:10" ht="15.75" customHeight="1" x14ac:dyDescent="0.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</row>
    <row r="422" spans="1:10" ht="15.75" customHeight="1" x14ac:dyDescent="0.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</row>
    <row r="423" spans="1:10" ht="15.75" customHeight="1" x14ac:dyDescent="0.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</row>
    <row r="424" spans="1:10" ht="15.75" customHeight="1" x14ac:dyDescent="0.2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</row>
    <row r="425" spans="1:10" ht="15.75" customHeight="1" x14ac:dyDescent="0.2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</row>
    <row r="426" spans="1:10" ht="15.75" customHeight="1" x14ac:dyDescent="0.2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</row>
    <row r="427" spans="1:10" ht="15.75" customHeight="1" x14ac:dyDescent="0.2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</row>
    <row r="428" spans="1:10" ht="15.75" customHeight="1" x14ac:dyDescent="0.2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</row>
    <row r="429" spans="1:10" ht="15.75" customHeight="1" x14ac:dyDescent="0.2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</row>
    <row r="430" spans="1:10" ht="15.75" customHeight="1" x14ac:dyDescent="0.2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</row>
    <row r="431" spans="1:10" ht="15.75" customHeight="1" x14ac:dyDescent="0.2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</row>
    <row r="432" spans="1:10" ht="15.75" customHeight="1" x14ac:dyDescent="0.2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</row>
    <row r="433" spans="1:10" ht="15.75" customHeight="1" x14ac:dyDescent="0.2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</row>
    <row r="434" spans="1:10" ht="15.75" customHeight="1" x14ac:dyDescent="0.2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</row>
    <row r="435" spans="1:10" ht="15.75" customHeight="1" x14ac:dyDescent="0.2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</row>
    <row r="436" spans="1:10" ht="15.75" customHeight="1" x14ac:dyDescent="0.2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</row>
    <row r="437" spans="1:10" ht="15.75" customHeight="1" x14ac:dyDescent="0.2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</row>
    <row r="438" spans="1:10" ht="15.75" customHeight="1" x14ac:dyDescent="0.2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</row>
    <row r="439" spans="1:10" ht="15.75" customHeight="1" x14ac:dyDescent="0.2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</row>
    <row r="440" spans="1:10" ht="15.75" customHeight="1" x14ac:dyDescent="0.2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</row>
    <row r="441" spans="1:10" ht="15.75" customHeight="1" x14ac:dyDescent="0.2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</row>
    <row r="442" spans="1:10" ht="15.75" customHeight="1" x14ac:dyDescent="0.2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</row>
    <row r="443" spans="1:10" ht="15.75" customHeight="1" x14ac:dyDescent="0.2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</row>
    <row r="444" spans="1:10" ht="15.75" customHeight="1" x14ac:dyDescent="0.2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</row>
    <row r="445" spans="1:10" ht="15.75" customHeight="1" x14ac:dyDescent="0.2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</row>
    <row r="446" spans="1:10" ht="15.75" customHeight="1" x14ac:dyDescent="0.2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</row>
    <row r="447" spans="1:10" ht="15.75" customHeight="1" x14ac:dyDescent="0.2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</row>
    <row r="448" spans="1:10" ht="15.75" customHeight="1" x14ac:dyDescent="0.2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</row>
    <row r="449" spans="1:10" ht="15.75" customHeight="1" x14ac:dyDescent="0.2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</row>
    <row r="450" spans="1:10" ht="15.75" customHeight="1" x14ac:dyDescent="0.2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</row>
    <row r="451" spans="1:10" ht="15.75" customHeight="1" x14ac:dyDescent="0.2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</row>
    <row r="452" spans="1:10" ht="15.75" customHeight="1" x14ac:dyDescent="0.2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</row>
    <row r="453" spans="1:10" ht="15.75" customHeight="1" x14ac:dyDescent="0.2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</row>
    <row r="454" spans="1:10" ht="15.75" customHeight="1" x14ac:dyDescent="0.2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</row>
    <row r="455" spans="1:10" ht="15.75" customHeight="1" x14ac:dyDescent="0.2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</row>
    <row r="456" spans="1:10" ht="15.75" customHeight="1" x14ac:dyDescent="0.2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</row>
    <row r="457" spans="1:10" ht="15.75" customHeight="1" x14ac:dyDescent="0.2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</row>
    <row r="458" spans="1:10" ht="15.75" customHeight="1" x14ac:dyDescent="0.2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</row>
    <row r="459" spans="1:10" ht="15.75" customHeight="1" x14ac:dyDescent="0.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</row>
    <row r="460" spans="1:10" ht="15.75" customHeight="1" x14ac:dyDescent="0.2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</row>
    <row r="461" spans="1:10" ht="15.75" customHeight="1" x14ac:dyDescent="0.2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</row>
    <row r="462" spans="1:10" ht="15.75" customHeight="1" x14ac:dyDescent="0.2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</row>
    <row r="463" spans="1:10" ht="15.75" customHeight="1" x14ac:dyDescent="0.2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</row>
    <row r="464" spans="1:10" ht="15.75" customHeight="1" x14ac:dyDescent="0.2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</row>
    <row r="465" spans="1:10" ht="15.75" customHeight="1" x14ac:dyDescent="0.2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</row>
    <row r="466" spans="1:10" ht="15.75" customHeight="1" x14ac:dyDescent="0.2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</row>
    <row r="467" spans="1:10" ht="15.75" customHeight="1" x14ac:dyDescent="0.2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</row>
    <row r="468" spans="1:10" ht="15.75" customHeight="1" x14ac:dyDescent="0.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</row>
    <row r="469" spans="1:10" ht="15.75" customHeight="1" x14ac:dyDescent="0.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</row>
    <row r="470" spans="1:10" ht="15.75" customHeight="1" x14ac:dyDescent="0.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</row>
    <row r="471" spans="1:10" ht="15.75" customHeight="1" x14ac:dyDescent="0.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</row>
    <row r="472" spans="1:10" ht="15.75" customHeight="1" x14ac:dyDescent="0.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</row>
    <row r="473" spans="1:10" ht="15.75" customHeight="1" x14ac:dyDescent="0.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</row>
    <row r="474" spans="1:10" ht="15.75" customHeight="1" x14ac:dyDescent="0.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</row>
    <row r="475" spans="1:10" ht="15.75" customHeight="1" x14ac:dyDescent="0.2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</row>
    <row r="476" spans="1:10" ht="15.75" customHeight="1" x14ac:dyDescent="0.2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</row>
    <row r="477" spans="1:10" ht="15.75" customHeight="1" x14ac:dyDescent="0.2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</row>
    <row r="478" spans="1:10" ht="15.75" customHeight="1" x14ac:dyDescent="0.2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</row>
    <row r="479" spans="1:10" ht="15.75" customHeight="1" x14ac:dyDescent="0.2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</row>
    <row r="480" spans="1:10" ht="15.75" customHeight="1" x14ac:dyDescent="0.2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</row>
    <row r="481" spans="1:10" ht="15.75" customHeight="1" x14ac:dyDescent="0.2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</row>
    <row r="482" spans="1:10" ht="15.75" customHeight="1" x14ac:dyDescent="0.2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</row>
    <row r="483" spans="1:10" ht="15.75" customHeight="1" x14ac:dyDescent="0.2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</row>
    <row r="484" spans="1:10" ht="15.75" customHeight="1" x14ac:dyDescent="0.2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</row>
    <row r="485" spans="1:10" ht="15.75" customHeight="1" x14ac:dyDescent="0.2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</row>
    <row r="486" spans="1:10" ht="15.75" customHeight="1" x14ac:dyDescent="0.2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</row>
    <row r="487" spans="1:10" ht="15.75" customHeight="1" x14ac:dyDescent="0.2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</row>
    <row r="488" spans="1:10" ht="15.75" customHeight="1" x14ac:dyDescent="0.2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</row>
    <row r="489" spans="1:10" ht="15.75" customHeight="1" x14ac:dyDescent="0.2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</row>
    <row r="490" spans="1:10" ht="15.75" customHeight="1" x14ac:dyDescent="0.2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</row>
    <row r="491" spans="1:10" ht="15.75" customHeight="1" x14ac:dyDescent="0.2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</row>
    <row r="492" spans="1:10" ht="15.75" customHeight="1" x14ac:dyDescent="0.2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</row>
    <row r="493" spans="1:10" ht="15.75" customHeight="1" x14ac:dyDescent="0.2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</row>
    <row r="494" spans="1:10" ht="15.75" customHeight="1" x14ac:dyDescent="0.2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</row>
    <row r="495" spans="1:10" ht="15.75" customHeight="1" x14ac:dyDescent="0.2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</row>
    <row r="496" spans="1:10" ht="15.75" customHeight="1" x14ac:dyDescent="0.2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</row>
    <row r="497" spans="1:10" ht="15.75" customHeight="1" x14ac:dyDescent="0.2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</row>
    <row r="498" spans="1:10" ht="15.75" customHeight="1" x14ac:dyDescent="0.2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</row>
    <row r="499" spans="1:10" ht="15.75" customHeight="1" x14ac:dyDescent="0.2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</row>
    <row r="500" spans="1:10" ht="15.75" customHeight="1" x14ac:dyDescent="0.2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</row>
    <row r="501" spans="1:10" ht="15.75" customHeight="1" x14ac:dyDescent="0.2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</row>
    <row r="502" spans="1:10" ht="15.75" customHeight="1" x14ac:dyDescent="0.2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</row>
    <row r="503" spans="1:10" ht="15.75" customHeight="1" x14ac:dyDescent="0.2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</row>
    <row r="504" spans="1:10" ht="15.75" customHeight="1" x14ac:dyDescent="0.2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</row>
    <row r="505" spans="1:10" ht="15.75" customHeight="1" x14ac:dyDescent="0.2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</row>
    <row r="506" spans="1:10" ht="15.75" customHeight="1" x14ac:dyDescent="0.2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</row>
    <row r="507" spans="1:10" ht="15.75" customHeight="1" x14ac:dyDescent="0.2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</row>
    <row r="508" spans="1:10" ht="15.75" customHeight="1" x14ac:dyDescent="0.2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</row>
    <row r="509" spans="1:10" ht="15.75" customHeight="1" x14ac:dyDescent="0.2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</row>
    <row r="510" spans="1:10" ht="15.75" customHeight="1" x14ac:dyDescent="0.2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</row>
    <row r="511" spans="1:10" ht="15.75" customHeight="1" x14ac:dyDescent="0.2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</row>
    <row r="512" spans="1:10" ht="15.75" customHeight="1" x14ac:dyDescent="0.2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</row>
    <row r="513" spans="1:10" ht="15.75" customHeight="1" x14ac:dyDescent="0.2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</row>
    <row r="514" spans="1:10" ht="15.75" customHeight="1" x14ac:dyDescent="0.2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</row>
    <row r="515" spans="1:10" ht="15.75" customHeight="1" x14ac:dyDescent="0.2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</row>
    <row r="516" spans="1:10" ht="15.75" customHeight="1" x14ac:dyDescent="0.2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</row>
    <row r="517" spans="1:10" ht="15.75" customHeight="1" x14ac:dyDescent="0.2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</row>
    <row r="518" spans="1:10" ht="15.75" customHeight="1" x14ac:dyDescent="0.2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</row>
    <row r="519" spans="1:10" ht="15.75" customHeight="1" x14ac:dyDescent="0.2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</row>
    <row r="520" spans="1:10" ht="15.75" customHeight="1" x14ac:dyDescent="0.2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</row>
    <row r="521" spans="1:10" ht="15.75" customHeight="1" x14ac:dyDescent="0.2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</row>
    <row r="522" spans="1:10" ht="15.75" customHeight="1" x14ac:dyDescent="0.2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</row>
    <row r="523" spans="1:10" ht="15.75" customHeight="1" x14ac:dyDescent="0.2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</row>
    <row r="524" spans="1:10" ht="15.75" customHeight="1" x14ac:dyDescent="0.2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</row>
    <row r="525" spans="1:10" ht="15.75" customHeight="1" x14ac:dyDescent="0.2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</row>
    <row r="526" spans="1:10" ht="15.75" customHeight="1" x14ac:dyDescent="0.2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</row>
    <row r="527" spans="1:10" ht="15.75" customHeight="1" x14ac:dyDescent="0.2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</row>
    <row r="528" spans="1:10" ht="15.75" customHeight="1" x14ac:dyDescent="0.2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</row>
    <row r="529" spans="1:10" ht="15.75" customHeight="1" x14ac:dyDescent="0.2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</row>
    <row r="530" spans="1:10" ht="15.75" customHeight="1" x14ac:dyDescent="0.2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</row>
    <row r="531" spans="1:10" ht="15.75" customHeight="1" x14ac:dyDescent="0.2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</row>
    <row r="532" spans="1:10" ht="15.75" customHeight="1" x14ac:dyDescent="0.2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</row>
    <row r="533" spans="1:10" ht="15.75" customHeight="1" x14ac:dyDescent="0.2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</row>
    <row r="534" spans="1:10" ht="15.75" customHeight="1" x14ac:dyDescent="0.2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</row>
    <row r="535" spans="1:10" ht="15.75" customHeight="1" x14ac:dyDescent="0.2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</row>
    <row r="536" spans="1:10" ht="15.75" customHeight="1" x14ac:dyDescent="0.2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</row>
    <row r="537" spans="1:10" ht="15.75" customHeight="1" x14ac:dyDescent="0.2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</row>
    <row r="538" spans="1:10" ht="15.75" customHeight="1" x14ac:dyDescent="0.2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</row>
    <row r="539" spans="1:10" ht="15.75" customHeight="1" x14ac:dyDescent="0.2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</row>
    <row r="540" spans="1:10" ht="15.75" customHeight="1" x14ac:dyDescent="0.2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</row>
    <row r="541" spans="1:10" ht="15.75" customHeight="1" x14ac:dyDescent="0.2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</row>
    <row r="542" spans="1:10" ht="15.75" customHeight="1" x14ac:dyDescent="0.2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</row>
    <row r="543" spans="1:10" ht="15.75" customHeight="1" x14ac:dyDescent="0.2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</row>
    <row r="544" spans="1:10" ht="15.75" customHeight="1" x14ac:dyDescent="0.2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</row>
    <row r="545" spans="1:10" ht="15.75" customHeight="1" x14ac:dyDescent="0.2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</row>
    <row r="546" spans="1:10" ht="15.75" customHeight="1" x14ac:dyDescent="0.2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</row>
    <row r="547" spans="1:10" ht="15.75" customHeight="1" x14ac:dyDescent="0.2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</row>
    <row r="548" spans="1:10" ht="15.75" customHeight="1" x14ac:dyDescent="0.2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</row>
    <row r="549" spans="1:10" ht="15.75" customHeight="1" x14ac:dyDescent="0.2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</row>
    <row r="550" spans="1:10" ht="15.75" customHeight="1" x14ac:dyDescent="0.2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</row>
    <row r="551" spans="1:10" ht="15.75" customHeight="1" x14ac:dyDescent="0.2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</row>
    <row r="552" spans="1:10" ht="15.75" customHeight="1" x14ac:dyDescent="0.2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</row>
    <row r="553" spans="1:10" ht="15.75" customHeight="1" x14ac:dyDescent="0.2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</row>
    <row r="554" spans="1:10" ht="15.75" customHeight="1" x14ac:dyDescent="0.2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</row>
    <row r="555" spans="1:10" ht="15.75" customHeight="1" x14ac:dyDescent="0.2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</row>
    <row r="556" spans="1:10" ht="15.75" customHeight="1" x14ac:dyDescent="0.2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</row>
    <row r="557" spans="1:10" ht="15.75" customHeight="1" x14ac:dyDescent="0.2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</row>
    <row r="558" spans="1:10" ht="15.75" customHeight="1" x14ac:dyDescent="0.2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</row>
    <row r="559" spans="1:10" ht="15.75" customHeight="1" x14ac:dyDescent="0.2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</row>
    <row r="560" spans="1:10" ht="15.75" customHeight="1" x14ac:dyDescent="0.2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</row>
    <row r="561" spans="1:10" ht="15.75" customHeight="1" x14ac:dyDescent="0.2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</row>
    <row r="562" spans="1:10" ht="15.75" customHeight="1" x14ac:dyDescent="0.2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</row>
    <row r="563" spans="1:10" ht="15.75" customHeight="1" x14ac:dyDescent="0.2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</row>
    <row r="564" spans="1:10" ht="15.75" customHeight="1" x14ac:dyDescent="0.2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</row>
    <row r="565" spans="1:10" ht="15.75" customHeight="1" x14ac:dyDescent="0.2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</row>
    <row r="566" spans="1:10" ht="15.75" customHeight="1" x14ac:dyDescent="0.2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</row>
    <row r="567" spans="1:10" ht="15.75" customHeight="1" x14ac:dyDescent="0.2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</row>
    <row r="568" spans="1:10" ht="15.75" customHeight="1" x14ac:dyDescent="0.2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</row>
    <row r="569" spans="1:10" ht="15.75" customHeight="1" x14ac:dyDescent="0.2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</row>
    <row r="570" spans="1:10" ht="15.75" customHeight="1" x14ac:dyDescent="0.2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</row>
    <row r="571" spans="1:10" ht="15.75" customHeight="1" x14ac:dyDescent="0.2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</row>
    <row r="572" spans="1:10" ht="15.75" customHeight="1" x14ac:dyDescent="0.2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</row>
    <row r="573" spans="1:10" ht="15.75" customHeight="1" x14ac:dyDescent="0.2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</row>
    <row r="574" spans="1:10" ht="15.75" customHeight="1" x14ac:dyDescent="0.2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</row>
    <row r="575" spans="1:10" ht="15.75" customHeight="1" x14ac:dyDescent="0.2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</row>
    <row r="576" spans="1:10" ht="15.75" customHeight="1" x14ac:dyDescent="0.2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</row>
    <row r="577" spans="1:10" ht="15.75" customHeight="1" x14ac:dyDescent="0.2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</row>
    <row r="578" spans="1:10" ht="15.75" customHeight="1" x14ac:dyDescent="0.2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</row>
    <row r="579" spans="1:10" ht="15.75" customHeight="1" x14ac:dyDescent="0.2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</row>
    <row r="580" spans="1:10" ht="15.75" customHeight="1" x14ac:dyDescent="0.2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</row>
    <row r="581" spans="1:10" ht="15.75" customHeight="1" x14ac:dyDescent="0.2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</row>
    <row r="582" spans="1:10" ht="15.75" customHeight="1" x14ac:dyDescent="0.2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</row>
    <row r="583" spans="1:10" ht="15.75" customHeight="1" x14ac:dyDescent="0.2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</row>
    <row r="584" spans="1:10" ht="15.75" customHeight="1" x14ac:dyDescent="0.2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</row>
    <row r="585" spans="1:10" ht="15.75" customHeight="1" x14ac:dyDescent="0.2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</row>
    <row r="586" spans="1:10" ht="15.75" customHeight="1" x14ac:dyDescent="0.2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</row>
    <row r="587" spans="1:10" ht="15.75" customHeight="1" x14ac:dyDescent="0.2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</row>
    <row r="588" spans="1:10" ht="15.75" customHeight="1" x14ac:dyDescent="0.2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</row>
    <row r="589" spans="1:10" ht="15.75" customHeight="1" x14ac:dyDescent="0.2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</row>
    <row r="590" spans="1:10" ht="15.75" customHeight="1" x14ac:dyDescent="0.2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</row>
    <row r="591" spans="1:10" ht="15.75" customHeight="1" x14ac:dyDescent="0.2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</row>
    <row r="592" spans="1:10" ht="15.75" customHeight="1" x14ac:dyDescent="0.2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</row>
    <row r="593" spans="1:10" ht="15.75" customHeight="1" x14ac:dyDescent="0.2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</row>
    <row r="594" spans="1:10" ht="15.75" customHeight="1" x14ac:dyDescent="0.2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</row>
    <row r="595" spans="1:10" ht="15.75" customHeight="1" x14ac:dyDescent="0.2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</row>
    <row r="596" spans="1:10" ht="15.75" customHeight="1" x14ac:dyDescent="0.2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</row>
    <row r="597" spans="1:10" ht="15.75" customHeight="1" x14ac:dyDescent="0.2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</row>
    <row r="598" spans="1:10" ht="15.75" customHeight="1" x14ac:dyDescent="0.2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</row>
    <row r="599" spans="1:10" ht="15.75" customHeight="1" x14ac:dyDescent="0.2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</row>
    <row r="600" spans="1:10" ht="15.75" customHeight="1" x14ac:dyDescent="0.2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</row>
    <row r="601" spans="1:10" ht="15.75" customHeight="1" x14ac:dyDescent="0.2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</row>
    <row r="602" spans="1:10" ht="15.75" customHeight="1" x14ac:dyDescent="0.2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</row>
    <row r="603" spans="1:10" ht="15.75" customHeight="1" x14ac:dyDescent="0.2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</row>
    <row r="604" spans="1:10" ht="15.75" customHeight="1" x14ac:dyDescent="0.2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</row>
    <row r="605" spans="1:10" ht="15.75" customHeight="1" x14ac:dyDescent="0.2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</row>
    <row r="606" spans="1:10" ht="15.75" customHeight="1" x14ac:dyDescent="0.2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</row>
    <row r="607" spans="1:10" ht="15.75" customHeight="1" x14ac:dyDescent="0.2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</row>
    <row r="608" spans="1:10" ht="15.75" customHeight="1" x14ac:dyDescent="0.2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</row>
    <row r="609" spans="1:10" ht="15.75" customHeight="1" x14ac:dyDescent="0.2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</row>
    <row r="610" spans="1:10" ht="15.75" customHeight="1" x14ac:dyDescent="0.2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</row>
    <row r="611" spans="1:10" ht="15.75" customHeight="1" x14ac:dyDescent="0.2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</row>
    <row r="612" spans="1:10" ht="15.75" customHeight="1" x14ac:dyDescent="0.2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</row>
    <row r="613" spans="1:10" ht="15.75" customHeight="1" x14ac:dyDescent="0.2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</row>
    <row r="614" spans="1:10" ht="15.75" customHeight="1" x14ac:dyDescent="0.2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</row>
    <row r="615" spans="1:10" ht="15.75" customHeight="1" x14ac:dyDescent="0.2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</row>
    <row r="616" spans="1:10" ht="15.75" customHeight="1" x14ac:dyDescent="0.2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</row>
    <row r="617" spans="1:10" ht="15.75" customHeight="1" x14ac:dyDescent="0.2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</row>
    <row r="618" spans="1:10" ht="15.75" customHeight="1" x14ac:dyDescent="0.2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</row>
    <row r="619" spans="1:10" ht="15.75" customHeight="1" x14ac:dyDescent="0.2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</row>
    <row r="620" spans="1:10" ht="15.75" customHeight="1" x14ac:dyDescent="0.2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</row>
    <row r="621" spans="1:10" ht="15.75" customHeight="1" x14ac:dyDescent="0.2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</row>
    <row r="622" spans="1:10" ht="15.75" customHeight="1" x14ac:dyDescent="0.2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</row>
    <row r="623" spans="1:10" ht="15.75" customHeight="1" x14ac:dyDescent="0.2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</row>
    <row r="624" spans="1:10" ht="15.75" customHeight="1" x14ac:dyDescent="0.2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</row>
    <row r="625" spans="1:10" ht="15.75" customHeight="1" x14ac:dyDescent="0.2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</row>
    <row r="626" spans="1:10" ht="15.75" customHeight="1" x14ac:dyDescent="0.2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</row>
    <row r="627" spans="1:10" ht="15.75" customHeight="1" x14ac:dyDescent="0.2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</row>
    <row r="628" spans="1:10" ht="15.75" customHeight="1" x14ac:dyDescent="0.2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</row>
    <row r="629" spans="1:10" ht="15.75" customHeight="1" x14ac:dyDescent="0.2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</row>
    <row r="630" spans="1:10" ht="15.75" customHeight="1" x14ac:dyDescent="0.2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</row>
    <row r="631" spans="1:10" ht="15.75" customHeight="1" x14ac:dyDescent="0.2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</row>
    <row r="632" spans="1:10" ht="15.75" customHeight="1" x14ac:dyDescent="0.2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</row>
    <row r="633" spans="1:10" ht="15.75" customHeight="1" x14ac:dyDescent="0.2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</row>
    <row r="634" spans="1:10" ht="15.75" customHeight="1" x14ac:dyDescent="0.2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</row>
    <row r="635" spans="1:10" ht="15.75" customHeight="1" x14ac:dyDescent="0.2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</row>
    <row r="636" spans="1:10" ht="15.75" customHeight="1" x14ac:dyDescent="0.2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</row>
    <row r="637" spans="1:10" ht="15.75" customHeight="1" x14ac:dyDescent="0.2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</row>
    <row r="638" spans="1:10" ht="15.75" customHeight="1" x14ac:dyDescent="0.2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</row>
    <row r="639" spans="1:10" ht="15.75" customHeight="1" x14ac:dyDescent="0.2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</row>
    <row r="640" spans="1:10" ht="15.75" customHeight="1" x14ac:dyDescent="0.2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</row>
    <row r="641" spans="1:10" ht="15.75" customHeight="1" x14ac:dyDescent="0.2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</row>
    <row r="642" spans="1:10" ht="15.75" customHeight="1" x14ac:dyDescent="0.2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</row>
    <row r="643" spans="1:10" ht="15.75" customHeight="1" x14ac:dyDescent="0.2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</row>
    <row r="644" spans="1:10" ht="15.75" customHeight="1" x14ac:dyDescent="0.2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</row>
    <row r="645" spans="1:10" ht="15.75" customHeight="1" x14ac:dyDescent="0.2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</row>
    <row r="646" spans="1:10" ht="15.75" customHeight="1" x14ac:dyDescent="0.2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</row>
    <row r="647" spans="1:10" ht="15.75" customHeight="1" x14ac:dyDescent="0.2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</row>
    <row r="648" spans="1:10" ht="15.75" customHeight="1" x14ac:dyDescent="0.2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</row>
    <row r="649" spans="1:10" ht="15.75" customHeight="1" x14ac:dyDescent="0.2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</row>
    <row r="650" spans="1:10" ht="15.75" customHeight="1" x14ac:dyDescent="0.2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</row>
    <row r="651" spans="1:10" ht="15.75" customHeight="1" x14ac:dyDescent="0.2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</row>
    <row r="652" spans="1:10" ht="15.75" customHeight="1" x14ac:dyDescent="0.2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</row>
    <row r="653" spans="1:10" ht="15.75" customHeight="1" x14ac:dyDescent="0.2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</row>
    <row r="654" spans="1:10" ht="15.75" customHeight="1" x14ac:dyDescent="0.2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</row>
    <row r="655" spans="1:10" ht="15.75" customHeight="1" x14ac:dyDescent="0.2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</row>
    <row r="656" spans="1:10" ht="15.75" customHeight="1" x14ac:dyDescent="0.2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</row>
    <row r="657" spans="1:10" ht="15.75" customHeight="1" x14ac:dyDescent="0.2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</row>
    <row r="658" spans="1:10" ht="15.75" customHeight="1" x14ac:dyDescent="0.2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</row>
    <row r="659" spans="1:10" ht="15.75" customHeight="1" x14ac:dyDescent="0.2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</row>
    <row r="660" spans="1:10" ht="15.75" customHeight="1" x14ac:dyDescent="0.2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</row>
    <row r="661" spans="1:10" ht="15.75" customHeight="1" x14ac:dyDescent="0.2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</row>
    <row r="662" spans="1:10" ht="15.75" customHeight="1" x14ac:dyDescent="0.2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</row>
    <row r="663" spans="1:10" ht="15.75" customHeight="1" x14ac:dyDescent="0.2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</row>
    <row r="664" spans="1:10" ht="15.75" customHeight="1" x14ac:dyDescent="0.2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</row>
    <row r="665" spans="1:10" ht="15.75" customHeight="1" x14ac:dyDescent="0.2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</row>
    <row r="666" spans="1:10" ht="15.75" customHeight="1" x14ac:dyDescent="0.2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</row>
    <row r="667" spans="1:10" ht="15.75" customHeight="1" x14ac:dyDescent="0.2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</row>
    <row r="668" spans="1:10" ht="15.75" customHeight="1" x14ac:dyDescent="0.2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</row>
    <row r="669" spans="1:10" ht="15.75" customHeight="1" x14ac:dyDescent="0.2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</row>
    <row r="670" spans="1:10" ht="15.75" customHeight="1" x14ac:dyDescent="0.2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</row>
    <row r="671" spans="1:10" ht="15.75" customHeight="1" x14ac:dyDescent="0.2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</row>
    <row r="672" spans="1:10" ht="15.75" customHeight="1" x14ac:dyDescent="0.2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</row>
    <row r="673" spans="1:10" ht="15.75" customHeight="1" x14ac:dyDescent="0.2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</row>
    <row r="674" spans="1:10" ht="15.75" customHeight="1" x14ac:dyDescent="0.2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</row>
    <row r="675" spans="1:10" ht="15.75" customHeight="1" x14ac:dyDescent="0.2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</row>
    <row r="676" spans="1:10" ht="15.75" customHeight="1" x14ac:dyDescent="0.2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</row>
    <row r="677" spans="1:10" ht="15.75" customHeight="1" x14ac:dyDescent="0.2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</row>
    <row r="678" spans="1:10" ht="15.75" customHeight="1" x14ac:dyDescent="0.2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</row>
    <row r="679" spans="1:10" ht="15.75" customHeight="1" x14ac:dyDescent="0.2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</row>
    <row r="680" spans="1:10" ht="15.75" customHeight="1" x14ac:dyDescent="0.2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</row>
    <row r="681" spans="1:10" ht="15.75" customHeight="1" x14ac:dyDescent="0.2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</row>
    <row r="682" spans="1:10" ht="15.75" customHeight="1" x14ac:dyDescent="0.2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</row>
    <row r="683" spans="1:10" ht="15.75" customHeight="1" x14ac:dyDescent="0.2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</row>
    <row r="684" spans="1:10" ht="15.75" customHeight="1" x14ac:dyDescent="0.2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</row>
    <row r="685" spans="1:10" ht="15.75" customHeight="1" x14ac:dyDescent="0.2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</row>
    <row r="686" spans="1:10" ht="15.75" customHeight="1" x14ac:dyDescent="0.2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</row>
    <row r="687" spans="1:10" ht="15.75" customHeight="1" x14ac:dyDescent="0.2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</row>
    <row r="688" spans="1:10" ht="15.75" customHeight="1" x14ac:dyDescent="0.2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</row>
    <row r="689" spans="1:10" ht="15.75" customHeight="1" x14ac:dyDescent="0.2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</row>
    <row r="690" spans="1:10" ht="15.75" customHeight="1" x14ac:dyDescent="0.2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</row>
    <row r="691" spans="1:10" ht="15.75" customHeight="1" x14ac:dyDescent="0.2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</row>
    <row r="692" spans="1:10" ht="15.75" customHeight="1" x14ac:dyDescent="0.2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</row>
    <row r="693" spans="1:10" ht="15.75" customHeight="1" x14ac:dyDescent="0.2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</row>
    <row r="694" spans="1:10" ht="15.75" customHeight="1" x14ac:dyDescent="0.2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</row>
    <row r="695" spans="1:10" ht="15.75" customHeight="1" x14ac:dyDescent="0.2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</row>
    <row r="696" spans="1:10" ht="15.75" customHeight="1" x14ac:dyDescent="0.2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</row>
    <row r="697" spans="1:10" ht="15.75" customHeight="1" x14ac:dyDescent="0.2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</row>
    <row r="698" spans="1:10" ht="15.75" customHeight="1" x14ac:dyDescent="0.2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</row>
    <row r="699" spans="1:10" ht="15.75" customHeight="1" x14ac:dyDescent="0.2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</row>
    <row r="700" spans="1:10" ht="15.75" customHeight="1" x14ac:dyDescent="0.2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</row>
    <row r="701" spans="1:10" ht="15.75" customHeight="1" x14ac:dyDescent="0.2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</row>
    <row r="702" spans="1:10" ht="15.75" customHeight="1" x14ac:dyDescent="0.2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</row>
    <row r="703" spans="1:10" ht="15.75" customHeight="1" x14ac:dyDescent="0.2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</row>
    <row r="704" spans="1:10" ht="15.75" customHeight="1" x14ac:dyDescent="0.2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</row>
    <row r="705" spans="1:10" ht="15.75" customHeight="1" x14ac:dyDescent="0.2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</row>
    <row r="706" spans="1:10" ht="15.75" customHeight="1" x14ac:dyDescent="0.2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</row>
    <row r="707" spans="1:10" ht="15.75" customHeight="1" x14ac:dyDescent="0.2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</row>
    <row r="708" spans="1:10" ht="15.75" customHeight="1" x14ac:dyDescent="0.2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</row>
    <row r="709" spans="1:10" ht="15.75" customHeight="1" x14ac:dyDescent="0.2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</row>
    <row r="710" spans="1:10" ht="15.75" customHeight="1" x14ac:dyDescent="0.2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</row>
    <row r="711" spans="1:10" ht="15.75" customHeight="1" x14ac:dyDescent="0.2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</row>
    <row r="712" spans="1:10" ht="15.75" customHeight="1" x14ac:dyDescent="0.2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</row>
    <row r="713" spans="1:10" ht="15.75" customHeight="1" x14ac:dyDescent="0.2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</row>
    <row r="714" spans="1:10" ht="15.75" customHeight="1" x14ac:dyDescent="0.2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</row>
    <row r="715" spans="1:10" ht="15.75" customHeight="1" x14ac:dyDescent="0.2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</row>
    <row r="716" spans="1:10" ht="15.75" customHeight="1" x14ac:dyDescent="0.2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</row>
    <row r="717" spans="1:10" ht="15.75" customHeight="1" x14ac:dyDescent="0.2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</row>
    <row r="718" spans="1:10" ht="15.75" customHeight="1" x14ac:dyDescent="0.2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</row>
    <row r="719" spans="1:10" ht="15.75" customHeight="1" x14ac:dyDescent="0.2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</row>
    <row r="720" spans="1:10" ht="15.75" customHeight="1" x14ac:dyDescent="0.2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</row>
    <row r="721" spans="1:10" ht="15.75" customHeight="1" x14ac:dyDescent="0.2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</row>
    <row r="722" spans="1:10" ht="15.75" customHeight="1" x14ac:dyDescent="0.2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</row>
    <row r="723" spans="1:10" ht="15.75" customHeight="1" x14ac:dyDescent="0.2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</row>
    <row r="724" spans="1:10" ht="15.75" customHeight="1" x14ac:dyDescent="0.2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</row>
    <row r="725" spans="1:10" ht="15.75" customHeight="1" x14ac:dyDescent="0.2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</row>
    <row r="726" spans="1:10" ht="15.75" customHeight="1" x14ac:dyDescent="0.2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</row>
    <row r="727" spans="1:10" ht="15.75" customHeight="1" x14ac:dyDescent="0.2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</row>
    <row r="728" spans="1:10" ht="15.75" customHeight="1" x14ac:dyDescent="0.2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</row>
    <row r="729" spans="1:10" ht="15.75" customHeight="1" x14ac:dyDescent="0.2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</row>
    <row r="730" spans="1:10" ht="15.75" customHeight="1" x14ac:dyDescent="0.2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</row>
    <row r="731" spans="1:10" ht="15.75" customHeight="1" x14ac:dyDescent="0.2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</row>
    <row r="732" spans="1:10" ht="15.75" customHeight="1" x14ac:dyDescent="0.2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</row>
    <row r="733" spans="1:10" ht="15.75" customHeight="1" x14ac:dyDescent="0.2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</row>
    <row r="734" spans="1:10" ht="15.75" customHeight="1" x14ac:dyDescent="0.2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</row>
    <row r="735" spans="1:10" ht="15.75" customHeight="1" x14ac:dyDescent="0.2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</row>
    <row r="736" spans="1:10" ht="15.75" customHeight="1" x14ac:dyDescent="0.2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</row>
    <row r="737" spans="1:10" ht="15.75" customHeight="1" x14ac:dyDescent="0.2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</row>
    <row r="738" spans="1:10" ht="15.75" customHeight="1" x14ac:dyDescent="0.2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</row>
    <row r="739" spans="1:10" ht="15.75" customHeight="1" x14ac:dyDescent="0.2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</row>
    <row r="740" spans="1:10" ht="15.75" customHeight="1" x14ac:dyDescent="0.2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</row>
    <row r="741" spans="1:10" ht="15.75" customHeight="1" x14ac:dyDescent="0.2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</row>
    <row r="742" spans="1:10" ht="15.75" customHeight="1" x14ac:dyDescent="0.2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</row>
    <row r="743" spans="1:10" ht="15.75" customHeight="1" x14ac:dyDescent="0.2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</row>
    <row r="744" spans="1:10" ht="15.75" customHeight="1" x14ac:dyDescent="0.2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</row>
    <row r="745" spans="1:10" ht="15.75" customHeight="1" x14ac:dyDescent="0.2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</row>
    <row r="746" spans="1:10" ht="15.75" customHeight="1" x14ac:dyDescent="0.2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</row>
    <row r="747" spans="1:10" ht="15.75" customHeight="1" x14ac:dyDescent="0.2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</row>
    <row r="748" spans="1:10" ht="15.75" customHeight="1" x14ac:dyDescent="0.2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</row>
    <row r="749" spans="1:10" ht="15.75" customHeight="1" x14ac:dyDescent="0.2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</row>
    <row r="750" spans="1:10" ht="15.75" customHeight="1" x14ac:dyDescent="0.2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</row>
    <row r="751" spans="1:10" ht="15.75" customHeight="1" x14ac:dyDescent="0.2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</row>
    <row r="752" spans="1:10" ht="15.75" customHeight="1" x14ac:dyDescent="0.2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</row>
    <row r="753" spans="1:10" ht="15.75" customHeight="1" x14ac:dyDescent="0.2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</row>
    <row r="754" spans="1:10" ht="15.75" customHeight="1" x14ac:dyDescent="0.2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</row>
    <row r="755" spans="1:10" ht="15.75" customHeight="1" x14ac:dyDescent="0.2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</row>
    <row r="756" spans="1:10" ht="15.75" customHeight="1" x14ac:dyDescent="0.2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</row>
    <row r="757" spans="1:10" ht="15.75" customHeight="1" x14ac:dyDescent="0.2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</row>
    <row r="758" spans="1:10" ht="15.75" customHeight="1" x14ac:dyDescent="0.2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</row>
    <row r="759" spans="1:10" ht="15.75" customHeight="1" x14ac:dyDescent="0.2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</row>
    <row r="760" spans="1:10" ht="15.75" customHeight="1" x14ac:dyDescent="0.2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</row>
    <row r="761" spans="1:10" ht="15.75" customHeight="1" x14ac:dyDescent="0.2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</row>
    <row r="762" spans="1:10" ht="15.75" customHeight="1" x14ac:dyDescent="0.2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</row>
    <row r="763" spans="1:10" ht="15.75" customHeight="1" x14ac:dyDescent="0.2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</row>
    <row r="764" spans="1:10" ht="15.75" customHeight="1" x14ac:dyDescent="0.2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</row>
    <row r="765" spans="1:10" ht="15.75" customHeight="1" x14ac:dyDescent="0.2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</row>
    <row r="766" spans="1:10" ht="15.75" customHeight="1" x14ac:dyDescent="0.2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</row>
    <row r="767" spans="1:10" ht="15.75" customHeight="1" x14ac:dyDescent="0.2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</row>
    <row r="768" spans="1:10" ht="15.75" customHeight="1" x14ac:dyDescent="0.2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</row>
    <row r="769" spans="1:10" ht="15.75" customHeight="1" x14ac:dyDescent="0.2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</row>
    <row r="770" spans="1:10" ht="15.75" customHeight="1" x14ac:dyDescent="0.2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</row>
    <row r="771" spans="1:10" ht="15.75" customHeight="1" x14ac:dyDescent="0.2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</row>
    <row r="772" spans="1:10" ht="15.75" customHeight="1" x14ac:dyDescent="0.2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</row>
    <row r="773" spans="1:10" ht="15.75" customHeight="1" x14ac:dyDescent="0.2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</row>
    <row r="774" spans="1:10" ht="15.75" customHeight="1" x14ac:dyDescent="0.2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</row>
    <row r="775" spans="1:10" ht="15.75" customHeight="1" x14ac:dyDescent="0.2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</row>
    <row r="776" spans="1:10" ht="15.75" customHeight="1" x14ac:dyDescent="0.2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</row>
    <row r="777" spans="1:10" ht="15.75" customHeight="1" x14ac:dyDescent="0.2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</row>
    <row r="778" spans="1:10" ht="15.75" customHeight="1" x14ac:dyDescent="0.2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</row>
    <row r="779" spans="1:10" ht="15.75" customHeight="1" x14ac:dyDescent="0.2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</row>
    <row r="780" spans="1:10" ht="15.75" customHeight="1" x14ac:dyDescent="0.2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</row>
    <row r="781" spans="1:10" ht="15.75" customHeight="1" x14ac:dyDescent="0.2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</row>
    <row r="782" spans="1:10" ht="15.75" customHeight="1" x14ac:dyDescent="0.2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</row>
    <row r="783" spans="1:10" ht="15.75" customHeight="1" x14ac:dyDescent="0.2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</row>
    <row r="784" spans="1:10" ht="15.75" customHeight="1" x14ac:dyDescent="0.2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</row>
    <row r="785" spans="1:10" ht="15.75" customHeight="1" x14ac:dyDescent="0.2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</row>
    <row r="786" spans="1:10" ht="15.75" customHeight="1" x14ac:dyDescent="0.2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</row>
    <row r="787" spans="1:10" ht="15.75" customHeight="1" x14ac:dyDescent="0.2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</row>
    <row r="788" spans="1:10" ht="15.75" customHeight="1" x14ac:dyDescent="0.2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</row>
    <row r="789" spans="1:10" ht="15.75" customHeight="1" x14ac:dyDescent="0.2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</row>
    <row r="790" spans="1:10" ht="15.75" customHeight="1" x14ac:dyDescent="0.2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</row>
    <row r="791" spans="1:10" ht="15.75" customHeight="1" x14ac:dyDescent="0.2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</row>
    <row r="792" spans="1:10" ht="15.75" customHeight="1" x14ac:dyDescent="0.2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</row>
    <row r="793" spans="1:10" ht="15.75" customHeight="1" x14ac:dyDescent="0.2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</row>
    <row r="794" spans="1:10" ht="15.75" customHeight="1" x14ac:dyDescent="0.2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</row>
    <row r="795" spans="1:10" ht="15.75" customHeight="1" x14ac:dyDescent="0.2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</row>
    <row r="796" spans="1:10" ht="15.75" customHeight="1" x14ac:dyDescent="0.2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</row>
    <row r="797" spans="1:10" ht="15.75" customHeight="1" x14ac:dyDescent="0.2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</row>
    <row r="798" spans="1:10" ht="15.75" customHeight="1" x14ac:dyDescent="0.2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</row>
    <row r="799" spans="1:10" ht="15.75" customHeight="1" x14ac:dyDescent="0.2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</row>
    <row r="800" spans="1:10" ht="15.75" customHeight="1" x14ac:dyDescent="0.2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</row>
    <row r="801" spans="1:10" ht="15.75" customHeight="1" x14ac:dyDescent="0.2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</row>
    <row r="802" spans="1:10" ht="15.75" customHeight="1" x14ac:dyDescent="0.2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</row>
    <row r="803" spans="1:10" ht="15.75" customHeight="1" x14ac:dyDescent="0.2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</row>
    <row r="804" spans="1:10" ht="15.75" customHeight="1" x14ac:dyDescent="0.2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</row>
    <row r="805" spans="1:10" ht="15.75" customHeight="1" x14ac:dyDescent="0.2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</row>
    <row r="806" spans="1:10" ht="15.75" customHeight="1" x14ac:dyDescent="0.2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</row>
    <row r="807" spans="1:10" ht="15.75" customHeight="1" x14ac:dyDescent="0.2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</row>
    <row r="808" spans="1:10" ht="15.75" customHeight="1" x14ac:dyDescent="0.2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</row>
    <row r="809" spans="1:10" ht="15.75" customHeight="1" x14ac:dyDescent="0.2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</row>
    <row r="810" spans="1:10" ht="15.75" customHeight="1" x14ac:dyDescent="0.2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</row>
    <row r="811" spans="1:10" ht="15.75" customHeight="1" x14ac:dyDescent="0.2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</row>
    <row r="812" spans="1:10" ht="15.75" customHeight="1" x14ac:dyDescent="0.2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</row>
    <row r="813" spans="1:10" ht="15.75" customHeight="1" x14ac:dyDescent="0.2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</row>
    <row r="814" spans="1:10" ht="15.75" customHeight="1" x14ac:dyDescent="0.2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</row>
    <row r="815" spans="1:10" ht="15.75" customHeight="1" x14ac:dyDescent="0.2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</row>
    <row r="816" spans="1:10" ht="15.75" customHeight="1" x14ac:dyDescent="0.2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</row>
    <row r="817" spans="1:10" ht="15.75" customHeight="1" x14ac:dyDescent="0.2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</row>
    <row r="818" spans="1:10" ht="15.75" customHeight="1" x14ac:dyDescent="0.2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</row>
    <row r="819" spans="1:10" ht="15.75" customHeight="1" x14ac:dyDescent="0.2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</row>
    <row r="820" spans="1:10" ht="15.75" customHeight="1" x14ac:dyDescent="0.2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</row>
    <row r="821" spans="1:10" ht="15.75" customHeight="1" x14ac:dyDescent="0.2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</row>
    <row r="822" spans="1:10" ht="15.75" customHeight="1" x14ac:dyDescent="0.2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</row>
    <row r="823" spans="1:10" ht="15.75" customHeight="1" x14ac:dyDescent="0.2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</row>
    <row r="824" spans="1:10" ht="15.75" customHeight="1" x14ac:dyDescent="0.2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</row>
    <row r="825" spans="1:10" ht="15.75" customHeight="1" x14ac:dyDescent="0.2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</row>
    <row r="826" spans="1:10" ht="15.75" customHeight="1" x14ac:dyDescent="0.2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</row>
    <row r="827" spans="1:10" ht="15.75" customHeight="1" x14ac:dyDescent="0.2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</row>
    <row r="828" spans="1:10" ht="15.75" customHeight="1" x14ac:dyDescent="0.2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</row>
    <row r="829" spans="1:10" ht="15.75" customHeight="1" x14ac:dyDescent="0.2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</row>
    <row r="830" spans="1:10" ht="15.75" customHeight="1" x14ac:dyDescent="0.2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</row>
    <row r="831" spans="1:10" ht="15.75" customHeight="1" x14ac:dyDescent="0.2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</row>
    <row r="832" spans="1:10" ht="15.75" customHeight="1" x14ac:dyDescent="0.2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</row>
    <row r="833" spans="1:10" ht="15.75" customHeight="1" x14ac:dyDescent="0.2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</row>
    <row r="834" spans="1:10" ht="15.75" customHeight="1" x14ac:dyDescent="0.2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</row>
    <row r="835" spans="1:10" ht="15.75" customHeight="1" x14ac:dyDescent="0.2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</row>
    <row r="836" spans="1:10" ht="15.75" customHeight="1" x14ac:dyDescent="0.2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</row>
    <row r="837" spans="1:10" ht="15.75" customHeight="1" x14ac:dyDescent="0.2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</row>
    <row r="838" spans="1:10" ht="15.75" customHeight="1" x14ac:dyDescent="0.2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</row>
    <row r="839" spans="1:10" ht="15.75" customHeight="1" x14ac:dyDescent="0.2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</row>
    <row r="840" spans="1:10" ht="15.75" customHeight="1" x14ac:dyDescent="0.2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</row>
    <row r="841" spans="1:10" ht="15.75" customHeight="1" x14ac:dyDescent="0.2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</row>
    <row r="842" spans="1:10" ht="15.75" customHeight="1" x14ac:dyDescent="0.2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</row>
    <row r="843" spans="1:10" ht="15.75" customHeight="1" x14ac:dyDescent="0.2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</row>
    <row r="844" spans="1:10" ht="15.75" customHeight="1" x14ac:dyDescent="0.2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</row>
    <row r="845" spans="1:10" ht="15.75" customHeight="1" x14ac:dyDescent="0.2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</row>
    <row r="846" spans="1:10" ht="15.75" customHeight="1" x14ac:dyDescent="0.2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</row>
    <row r="847" spans="1:10" ht="15.75" customHeight="1" x14ac:dyDescent="0.2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</row>
    <row r="848" spans="1:10" ht="15.75" customHeight="1" x14ac:dyDescent="0.2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</row>
    <row r="849" spans="1:10" ht="15.75" customHeight="1" x14ac:dyDescent="0.2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</row>
    <row r="850" spans="1:10" ht="15.75" customHeight="1" x14ac:dyDescent="0.2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</row>
    <row r="851" spans="1:10" ht="15.75" customHeight="1" x14ac:dyDescent="0.2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</row>
    <row r="852" spans="1:10" ht="15.75" customHeight="1" x14ac:dyDescent="0.2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</row>
    <row r="853" spans="1:10" ht="15.75" customHeight="1" x14ac:dyDescent="0.2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</row>
    <row r="854" spans="1:10" ht="15.75" customHeight="1" x14ac:dyDescent="0.2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</row>
    <row r="855" spans="1:10" ht="15.75" customHeight="1" x14ac:dyDescent="0.2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</row>
    <row r="856" spans="1:10" ht="15.75" customHeight="1" x14ac:dyDescent="0.2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</row>
    <row r="857" spans="1:10" ht="15.75" customHeight="1" x14ac:dyDescent="0.2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</row>
    <row r="858" spans="1:10" ht="15.75" customHeight="1" x14ac:dyDescent="0.2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</row>
    <row r="859" spans="1:10" ht="15.75" customHeight="1" x14ac:dyDescent="0.2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</row>
    <row r="860" spans="1:10" ht="15.75" customHeight="1" x14ac:dyDescent="0.2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</row>
    <row r="861" spans="1:10" ht="15.75" customHeight="1" x14ac:dyDescent="0.2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</row>
    <row r="862" spans="1:10" ht="15.75" customHeight="1" x14ac:dyDescent="0.2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</row>
    <row r="863" spans="1:10" ht="15.75" customHeight="1" x14ac:dyDescent="0.2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</row>
    <row r="864" spans="1:10" ht="15.75" customHeight="1" x14ac:dyDescent="0.2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</row>
    <row r="865" spans="1:10" ht="15.75" customHeight="1" x14ac:dyDescent="0.2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</row>
    <row r="866" spans="1:10" ht="15.75" customHeight="1" x14ac:dyDescent="0.2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</row>
    <row r="867" spans="1:10" ht="15.75" customHeight="1" x14ac:dyDescent="0.2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</row>
    <row r="868" spans="1:10" ht="15.75" customHeight="1" x14ac:dyDescent="0.2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</row>
    <row r="869" spans="1:10" ht="15.75" customHeight="1" x14ac:dyDescent="0.2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</row>
    <row r="870" spans="1:10" ht="15.75" customHeight="1" x14ac:dyDescent="0.2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</row>
    <row r="871" spans="1:10" ht="15.75" customHeight="1" x14ac:dyDescent="0.2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</row>
    <row r="872" spans="1:10" ht="15.75" customHeight="1" x14ac:dyDescent="0.2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</row>
    <row r="873" spans="1:10" ht="15.75" customHeight="1" x14ac:dyDescent="0.2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</row>
    <row r="874" spans="1:10" ht="15.75" customHeight="1" x14ac:dyDescent="0.2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</row>
    <row r="875" spans="1:10" ht="15.75" customHeight="1" x14ac:dyDescent="0.2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</row>
    <row r="876" spans="1:10" ht="15.75" customHeight="1" x14ac:dyDescent="0.2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</row>
    <row r="877" spans="1:10" ht="15.75" customHeight="1" x14ac:dyDescent="0.2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</row>
    <row r="878" spans="1:10" ht="15.75" customHeight="1" x14ac:dyDescent="0.2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</row>
    <row r="879" spans="1:10" ht="15.75" customHeight="1" x14ac:dyDescent="0.2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</row>
    <row r="880" spans="1:10" ht="15.75" customHeight="1" x14ac:dyDescent="0.2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</row>
    <row r="881" spans="1:10" ht="15.75" customHeight="1" x14ac:dyDescent="0.2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</row>
    <row r="882" spans="1:10" ht="15.75" customHeight="1" x14ac:dyDescent="0.2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</row>
    <row r="883" spans="1:10" ht="15.75" customHeight="1" x14ac:dyDescent="0.2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</row>
    <row r="884" spans="1:10" ht="15.75" customHeight="1" x14ac:dyDescent="0.2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</row>
    <row r="885" spans="1:10" ht="15.75" customHeight="1" x14ac:dyDescent="0.2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</row>
    <row r="886" spans="1:10" ht="15.75" customHeight="1" x14ac:dyDescent="0.2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</row>
    <row r="887" spans="1:10" ht="15.75" customHeight="1" x14ac:dyDescent="0.2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</row>
    <row r="888" spans="1:10" ht="15.75" customHeight="1" x14ac:dyDescent="0.2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</row>
    <row r="889" spans="1:10" ht="15.75" customHeight="1" x14ac:dyDescent="0.2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</row>
    <row r="890" spans="1:10" ht="15.75" customHeight="1" x14ac:dyDescent="0.2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</row>
    <row r="891" spans="1:10" ht="15.75" customHeight="1" x14ac:dyDescent="0.2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</row>
    <row r="892" spans="1:10" ht="15.75" customHeight="1" x14ac:dyDescent="0.2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</row>
    <row r="893" spans="1:10" ht="15.75" customHeight="1" x14ac:dyDescent="0.2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</row>
    <row r="894" spans="1:10" ht="15.75" customHeight="1" x14ac:dyDescent="0.2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</row>
    <row r="895" spans="1:10" ht="15.75" customHeight="1" x14ac:dyDescent="0.2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</row>
    <row r="896" spans="1:10" ht="15.75" customHeight="1" x14ac:dyDescent="0.2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</row>
    <row r="897" spans="1:10" ht="15.75" customHeight="1" x14ac:dyDescent="0.2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</row>
    <row r="898" spans="1:10" ht="15.75" customHeight="1" x14ac:dyDescent="0.2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</row>
    <row r="899" spans="1:10" ht="15.75" customHeight="1" x14ac:dyDescent="0.2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</row>
    <row r="900" spans="1:10" ht="15.75" customHeight="1" x14ac:dyDescent="0.2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</row>
    <row r="901" spans="1:10" ht="15.75" customHeight="1" x14ac:dyDescent="0.2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</row>
    <row r="902" spans="1:10" ht="15.75" customHeight="1" x14ac:dyDescent="0.2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</row>
    <row r="903" spans="1:10" ht="15.75" customHeight="1" x14ac:dyDescent="0.2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</row>
    <row r="904" spans="1:10" ht="15.75" customHeight="1" x14ac:dyDescent="0.2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</row>
    <row r="905" spans="1:10" ht="15.75" customHeight="1" x14ac:dyDescent="0.2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</row>
    <row r="906" spans="1:10" ht="15.75" customHeight="1" x14ac:dyDescent="0.2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</row>
    <row r="907" spans="1:10" ht="15.75" customHeight="1" x14ac:dyDescent="0.2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</row>
    <row r="908" spans="1:10" ht="15.75" customHeight="1" x14ac:dyDescent="0.2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</row>
    <row r="909" spans="1:10" ht="15.75" customHeight="1" x14ac:dyDescent="0.2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</row>
    <row r="910" spans="1:10" ht="15.75" customHeight="1" x14ac:dyDescent="0.2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</row>
    <row r="911" spans="1:10" ht="15.75" customHeight="1" x14ac:dyDescent="0.2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</row>
    <row r="912" spans="1:10" ht="15.75" customHeight="1" x14ac:dyDescent="0.2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</row>
    <row r="913" spans="1:10" ht="15.75" customHeight="1" x14ac:dyDescent="0.2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</row>
    <row r="914" spans="1:10" ht="15.75" customHeight="1" x14ac:dyDescent="0.2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</row>
    <row r="915" spans="1:10" ht="15.75" customHeight="1" x14ac:dyDescent="0.2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</row>
    <row r="916" spans="1:10" ht="15.75" customHeight="1" x14ac:dyDescent="0.2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</row>
    <row r="917" spans="1:10" ht="15.75" customHeight="1" x14ac:dyDescent="0.2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</row>
    <row r="918" spans="1:10" ht="15.75" customHeight="1" x14ac:dyDescent="0.2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</row>
    <row r="919" spans="1:10" ht="15.75" customHeight="1" x14ac:dyDescent="0.2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</row>
    <row r="920" spans="1:10" ht="15.75" customHeight="1" x14ac:dyDescent="0.2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</row>
    <row r="921" spans="1:10" ht="15.75" customHeight="1" x14ac:dyDescent="0.2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</row>
    <row r="922" spans="1:10" ht="15.75" customHeight="1" x14ac:dyDescent="0.2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</row>
    <row r="923" spans="1:10" ht="15.75" customHeight="1" x14ac:dyDescent="0.2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</row>
    <row r="924" spans="1:10" ht="15.75" customHeight="1" x14ac:dyDescent="0.2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</row>
    <row r="925" spans="1:10" ht="15.75" customHeight="1" x14ac:dyDescent="0.2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</row>
    <row r="926" spans="1:10" ht="15.75" customHeight="1" x14ac:dyDescent="0.2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</row>
    <row r="927" spans="1:10" ht="15.75" customHeight="1" x14ac:dyDescent="0.2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</row>
    <row r="928" spans="1:10" ht="15.75" customHeight="1" x14ac:dyDescent="0.2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</row>
    <row r="929" spans="1:10" ht="15.75" customHeight="1" x14ac:dyDescent="0.2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</row>
    <row r="930" spans="1:10" ht="15.75" customHeight="1" x14ac:dyDescent="0.2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</row>
    <row r="931" spans="1:10" ht="15.75" customHeight="1" x14ac:dyDescent="0.2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</row>
    <row r="932" spans="1:10" ht="15.75" customHeight="1" x14ac:dyDescent="0.2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</row>
    <row r="933" spans="1:10" ht="15.75" customHeight="1" x14ac:dyDescent="0.2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</row>
    <row r="934" spans="1:10" ht="15.75" customHeight="1" x14ac:dyDescent="0.2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</row>
    <row r="935" spans="1:10" ht="15.75" customHeight="1" x14ac:dyDescent="0.2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</row>
    <row r="936" spans="1:10" ht="15.75" customHeight="1" x14ac:dyDescent="0.2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</row>
    <row r="937" spans="1:10" ht="15.75" customHeight="1" x14ac:dyDescent="0.2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</row>
    <row r="938" spans="1:10" ht="15.75" customHeight="1" x14ac:dyDescent="0.2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</row>
    <row r="939" spans="1:10" ht="15.75" customHeight="1" x14ac:dyDescent="0.2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</row>
    <row r="940" spans="1:10" ht="15.75" customHeight="1" x14ac:dyDescent="0.2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</row>
    <row r="941" spans="1:10" ht="15.75" customHeight="1" x14ac:dyDescent="0.2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</row>
    <row r="942" spans="1:10" ht="15.75" customHeight="1" x14ac:dyDescent="0.2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</row>
    <row r="943" spans="1:10" ht="15.75" customHeight="1" x14ac:dyDescent="0.2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</row>
    <row r="944" spans="1:10" ht="15.75" customHeight="1" x14ac:dyDescent="0.2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</row>
    <row r="945" spans="1:10" ht="15.75" customHeight="1" x14ac:dyDescent="0.2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</row>
    <row r="946" spans="1:10" ht="15.75" customHeight="1" x14ac:dyDescent="0.2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</row>
    <row r="947" spans="1:10" ht="15.75" customHeight="1" x14ac:dyDescent="0.2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</row>
    <row r="948" spans="1:10" ht="15.75" customHeight="1" x14ac:dyDescent="0.2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</row>
    <row r="949" spans="1:10" ht="15.75" customHeight="1" x14ac:dyDescent="0.2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</row>
    <row r="950" spans="1:10" ht="15.75" customHeight="1" x14ac:dyDescent="0.2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</row>
    <row r="951" spans="1:10" ht="15.75" customHeight="1" x14ac:dyDescent="0.2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</row>
    <row r="952" spans="1:10" ht="15.75" customHeight="1" x14ac:dyDescent="0.2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</row>
    <row r="953" spans="1:10" ht="15.75" customHeight="1" x14ac:dyDescent="0.2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</row>
    <row r="954" spans="1:10" ht="15.75" customHeight="1" x14ac:dyDescent="0.2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</row>
    <row r="955" spans="1:10" ht="15.75" customHeight="1" x14ac:dyDescent="0.2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</row>
    <row r="956" spans="1:10" ht="15.75" customHeight="1" x14ac:dyDescent="0.2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</row>
    <row r="957" spans="1:10" ht="15.75" customHeight="1" x14ac:dyDescent="0.2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</row>
    <row r="958" spans="1:10" ht="15.75" customHeight="1" x14ac:dyDescent="0.2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</row>
    <row r="959" spans="1:10" ht="15.75" customHeight="1" x14ac:dyDescent="0.2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</row>
    <row r="960" spans="1:10" ht="15.75" customHeight="1" x14ac:dyDescent="0.2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</row>
    <row r="961" spans="1:10" ht="15.75" customHeight="1" x14ac:dyDescent="0.2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</row>
    <row r="962" spans="1:10" ht="15.75" customHeight="1" x14ac:dyDescent="0.2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</row>
    <row r="963" spans="1:10" ht="15.75" customHeight="1" x14ac:dyDescent="0.2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</row>
    <row r="964" spans="1:10" ht="15.75" customHeight="1" x14ac:dyDescent="0.2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</row>
    <row r="965" spans="1:10" ht="15.75" customHeight="1" x14ac:dyDescent="0.2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</row>
    <row r="966" spans="1:10" ht="15.75" customHeight="1" x14ac:dyDescent="0.2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</row>
    <row r="967" spans="1:10" ht="15.75" customHeight="1" x14ac:dyDescent="0.2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</row>
    <row r="968" spans="1:10" ht="15.75" customHeight="1" x14ac:dyDescent="0.2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</row>
    <row r="969" spans="1:10" ht="15.75" customHeight="1" x14ac:dyDescent="0.2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</row>
    <row r="970" spans="1:10" ht="15.75" customHeight="1" x14ac:dyDescent="0.2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</row>
    <row r="971" spans="1:10" ht="15.75" customHeight="1" x14ac:dyDescent="0.2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</row>
    <row r="972" spans="1:10" ht="15.75" customHeight="1" x14ac:dyDescent="0.2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</row>
    <row r="973" spans="1:10" ht="15.75" customHeight="1" x14ac:dyDescent="0.2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</row>
    <row r="974" spans="1:10" ht="15.75" customHeight="1" x14ac:dyDescent="0.2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</row>
    <row r="975" spans="1:10" ht="15.75" customHeight="1" x14ac:dyDescent="0.2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</row>
    <row r="976" spans="1:10" ht="15.75" customHeight="1" x14ac:dyDescent="0.2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</row>
    <row r="977" spans="1:10" ht="15.75" customHeight="1" x14ac:dyDescent="0.2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</row>
    <row r="978" spans="1:10" ht="15.75" customHeight="1" x14ac:dyDescent="0.2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</row>
    <row r="979" spans="1:10" ht="15.75" customHeight="1" x14ac:dyDescent="0.2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</row>
    <row r="980" spans="1:10" ht="15.75" customHeight="1" x14ac:dyDescent="0.2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</row>
    <row r="981" spans="1:10" ht="15.75" customHeight="1" x14ac:dyDescent="0.2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</row>
    <row r="982" spans="1:10" ht="15.75" customHeight="1" x14ac:dyDescent="0.2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</row>
    <row r="983" spans="1:10" ht="15.75" customHeight="1" x14ac:dyDescent="0.2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</row>
    <row r="984" spans="1:10" ht="15.75" customHeight="1" x14ac:dyDescent="0.2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</row>
    <row r="985" spans="1:10" ht="15.75" customHeight="1" x14ac:dyDescent="0.2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</row>
    <row r="986" spans="1:10" ht="15.75" customHeight="1" x14ac:dyDescent="0.2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</row>
    <row r="987" spans="1:10" ht="15.75" customHeight="1" x14ac:dyDescent="0.2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</row>
    <row r="988" spans="1:10" ht="15.75" customHeight="1" x14ac:dyDescent="0.2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</row>
    <row r="989" spans="1:10" ht="15.75" customHeight="1" x14ac:dyDescent="0.2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</row>
    <row r="990" spans="1:10" ht="15.75" customHeight="1" x14ac:dyDescent="0.2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</row>
    <row r="991" spans="1:10" ht="15.75" customHeight="1" x14ac:dyDescent="0.2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</row>
    <row r="992" spans="1:10" ht="15.75" customHeight="1" x14ac:dyDescent="0.2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</row>
    <row r="993" spans="1:10" ht="15.75" customHeight="1" x14ac:dyDescent="0.2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</row>
    <row r="994" spans="1:10" ht="15.75" customHeight="1" x14ac:dyDescent="0.2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</row>
    <row r="995" spans="1:10" ht="15.75" customHeight="1" x14ac:dyDescent="0.2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</row>
    <row r="996" spans="1:10" ht="15.75" customHeight="1" x14ac:dyDescent="0.2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</row>
    <row r="997" spans="1:10" ht="15.75" customHeight="1" x14ac:dyDescent="0.2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</row>
    <row r="998" spans="1:10" ht="15.75" customHeight="1" x14ac:dyDescent="0.2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</row>
    <row r="999" spans="1:10" ht="15.75" customHeight="1" x14ac:dyDescent="0.2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</row>
    <row r="1000" spans="1:10" ht="15.75" customHeight="1" x14ac:dyDescent="0.2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</row>
    <row r="1001" spans="1:10" ht="15.75" customHeight="1" x14ac:dyDescent="0.2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</row>
    <row r="1002" spans="1:10" ht="15.75" customHeight="1" x14ac:dyDescent="0.2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</row>
  </sheetData>
  <mergeCells count="2">
    <mergeCell ref="C5:E5"/>
    <mergeCell ref="G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outlinePr summaryBelow="0" summaryRight="0"/>
  </sheetPr>
  <dimension ref="A1:AW1000"/>
  <sheetViews>
    <sheetView topLeftCell="AR16" workbookViewId="0">
      <selection activeCell="AV25" sqref="AV25"/>
    </sheetView>
  </sheetViews>
  <sheetFormatPr defaultColWidth="17.42578125" defaultRowHeight="15" customHeight="1" x14ac:dyDescent="0.2"/>
  <cols>
    <col min="1" max="1" width="20.5703125" customWidth="1"/>
    <col min="2" max="2" width="10.140625" customWidth="1"/>
    <col min="3" max="3" width="10.42578125" customWidth="1"/>
    <col min="4" max="7" width="9.5703125" customWidth="1"/>
    <col min="8" max="8" width="10.42578125" customWidth="1"/>
    <col min="9" max="9" width="9.5703125" customWidth="1"/>
    <col min="10" max="10" width="10.140625" customWidth="1"/>
    <col min="11" max="11" width="10" customWidth="1"/>
    <col min="12" max="12" width="8.5703125" customWidth="1"/>
    <col min="49" max="49" width="20.85546875" bestFit="1" customWidth="1"/>
  </cols>
  <sheetData>
    <row r="1" spans="1:48" ht="17.25" customHeight="1" x14ac:dyDescent="0.25">
      <c r="A1" s="155" t="s">
        <v>310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48" ht="6.75" customHeight="1" x14ac:dyDescent="0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7"/>
    </row>
    <row r="3" spans="1:48" ht="12.75" customHeight="1" x14ac:dyDescent="0.2">
      <c r="A3" s="6"/>
      <c r="B3" s="6"/>
      <c r="C3" s="6"/>
      <c r="D3" s="6"/>
      <c r="E3" s="6"/>
      <c r="F3" s="6"/>
      <c r="G3" s="35"/>
      <c r="H3" s="35"/>
      <c r="I3" s="35"/>
      <c r="J3" s="35"/>
      <c r="K3" s="35"/>
      <c r="L3" s="7"/>
    </row>
    <row r="4" spans="1:48" ht="17.25" customHeight="1" x14ac:dyDescent="0.25">
      <c r="A4" s="1" t="s">
        <v>25</v>
      </c>
      <c r="B4" s="6"/>
      <c r="C4" s="6"/>
      <c r="D4" s="6" t="s">
        <v>311</v>
      </c>
      <c r="E4" s="41">
        <v>10131364</v>
      </c>
      <c r="F4" s="6"/>
      <c r="G4" s="6"/>
      <c r="H4" s="6"/>
      <c r="I4" s="6"/>
      <c r="J4" s="6"/>
      <c r="K4" s="6"/>
      <c r="L4" s="7"/>
    </row>
    <row r="5" spans="1:48" ht="12.75" customHeight="1" x14ac:dyDescent="0.2">
      <c r="A5" s="158" t="s">
        <v>312</v>
      </c>
      <c r="B5" s="20">
        <v>109</v>
      </c>
      <c r="C5" s="158">
        <f t="shared" ref="C5:J5" si="0">+B5+1</f>
        <v>110</v>
      </c>
      <c r="D5" s="158">
        <f t="shared" si="0"/>
        <v>111</v>
      </c>
      <c r="E5" s="158">
        <f t="shared" si="0"/>
        <v>112</v>
      </c>
      <c r="F5" s="158">
        <f t="shared" si="0"/>
        <v>113</v>
      </c>
      <c r="G5" s="158">
        <f t="shared" si="0"/>
        <v>114</v>
      </c>
      <c r="H5" s="158">
        <f t="shared" si="0"/>
        <v>115</v>
      </c>
      <c r="I5" s="158">
        <f t="shared" si="0"/>
        <v>116</v>
      </c>
      <c r="J5" s="158">
        <f t="shared" si="0"/>
        <v>117</v>
      </c>
      <c r="K5" s="6"/>
      <c r="L5" s="7"/>
    </row>
    <row r="6" spans="1:48" ht="12.75" customHeight="1" x14ac:dyDescent="0.2">
      <c r="A6" s="6" t="s">
        <v>313</v>
      </c>
      <c r="B6" s="159">
        <v>1417.48</v>
      </c>
      <c r="C6" s="35">
        <f t="shared" ref="C6:J6" si="1">+B11</f>
        <v>1424.48</v>
      </c>
      <c r="D6" s="35">
        <f t="shared" si="1"/>
        <v>1504.48</v>
      </c>
      <c r="E6" s="35">
        <f t="shared" si="1"/>
        <v>1479.48</v>
      </c>
      <c r="F6" s="35">
        <f t="shared" si="1"/>
        <v>1415.48</v>
      </c>
      <c r="G6" s="35">
        <f t="shared" si="1"/>
        <v>1465.48</v>
      </c>
      <c r="H6" s="35">
        <f t="shared" si="1"/>
        <v>1495.48</v>
      </c>
      <c r="I6" s="35">
        <f t="shared" si="1"/>
        <v>1470.4799999999996</v>
      </c>
      <c r="J6" s="35">
        <f t="shared" si="1"/>
        <v>1458.4799999999996</v>
      </c>
      <c r="K6" s="35"/>
      <c r="L6" s="7"/>
    </row>
    <row r="7" spans="1:48" ht="12.75" customHeight="1" x14ac:dyDescent="0.2">
      <c r="A7" s="41" t="s">
        <v>314</v>
      </c>
      <c r="B7" s="44">
        <v>-18</v>
      </c>
      <c r="C7" s="160"/>
      <c r="D7" s="160"/>
      <c r="E7" s="161">
        <v>-99</v>
      </c>
      <c r="F7" s="160"/>
      <c r="G7" s="160"/>
      <c r="H7" s="160"/>
      <c r="I7" s="160"/>
      <c r="J7" s="160"/>
      <c r="K7" s="161"/>
      <c r="L7" s="7"/>
    </row>
    <row r="8" spans="1:48" ht="12.75" customHeight="1" x14ac:dyDescent="0.2">
      <c r="A8" s="6" t="s">
        <v>315</v>
      </c>
      <c r="C8" s="160"/>
      <c r="D8" s="160"/>
      <c r="E8" s="160"/>
      <c r="F8" s="160"/>
      <c r="G8" s="160"/>
      <c r="H8" s="160"/>
      <c r="I8" s="160"/>
      <c r="J8" s="160"/>
      <c r="K8" s="161"/>
      <c r="L8" s="7"/>
    </row>
    <row r="9" spans="1:48" ht="12.75" customHeight="1" x14ac:dyDescent="0.2">
      <c r="A9" s="68" t="s">
        <v>270</v>
      </c>
      <c r="B9" s="35">
        <f>SUMIF(Income!$S$1:$S$154,B5,Income!$D$1:$D$154)</f>
        <v>25</v>
      </c>
      <c r="C9" s="35">
        <f>SUMIF(Income!$S$1:$S$154,C5,Income!$D$1:$D$154)</f>
        <v>180</v>
      </c>
      <c r="D9" s="35">
        <f>SUMIF(Income!$S$1:$S$154,D5,Income!$D$1:$D$154)</f>
        <v>375</v>
      </c>
      <c r="E9" s="35">
        <f>SUMIF(Income!$S$1:$S$154,E5,Income!$D$1:$D$154)</f>
        <v>935</v>
      </c>
      <c r="F9" s="35">
        <f>SUMIF(Income!$S$1:$S$154,F5,Income!$D$1:$D$154)</f>
        <v>350</v>
      </c>
      <c r="G9" s="35">
        <f>SUMIF(Income!$S$1:$S$154,G5,Income!$D$1:$D$154)</f>
        <v>30</v>
      </c>
      <c r="H9" s="35">
        <f>SUMIF(Income!$S$1:$S$154,H5,Income!$D$1:$D$154)</f>
        <v>2775</v>
      </c>
      <c r="I9" s="35">
        <f>SUMIF(Income!$S$1:$S$154,I5,Income!$D$1:$D$154)</f>
        <v>0</v>
      </c>
      <c r="J9" s="35">
        <f>SUMIF(Income!$S$1:$S$154,J5,Income!$D$1:$D$154)</f>
        <v>310</v>
      </c>
      <c r="K9" s="35"/>
      <c r="L9" s="7"/>
    </row>
    <row r="10" spans="1:48" ht="12.75" customHeight="1" x14ac:dyDescent="0.2">
      <c r="A10" s="6" t="s">
        <v>274</v>
      </c>
      <c r="B10" s="35">
        <f>-SUMIF(Expenditure!$P$3:$P$152,B$5,Expenditure!$D$3:$D$152)</f>
        <v>0</v>
      </c>
      <c r="C10" s="35">
        <f>-SUMIF(Expenditure!$P$3:$P$152,C$5,Expenditure!$D$3:$D$152)</f>
        <v>-100</v>
      </c>
      <c r="D10" s="35">
        <f>-SUMIF(Expenditure!$P$3:$P$152,D$5,Expenditure!$D$3:$D$152)</f>
        <v>-400</v>
      </c>
      <c r="E10" s="35">
        <f>-SUMIF(Expenditure!$P$3:$P$152,E$5,Expenditure!$D$3:$D$152)</f>
        <v>-900</v>
      </c>
      <c r="F10" s="35">
        <f>-SUMIF(Expenditure!$P$3:$P$152,F$5,Expenditure!$D$3:$D$152)</f>
        <v>-300</v>
      </c>
      <c r="G10" s="35">
        <f>-SUMIF(Expenditure!$P$3:$P$152,G$5,Expenditure!$D$3:$D$152)</f>
        <v>0</v>
      </c>
      <c r="H10" s="35">
        <f>-SUMIF(Expenditure!$P$3:$P$152,H$5,Expenditure!$D$3:$D$152)</f>
        <v>-2800</v>
      </c>
      <c r="I10" s="35">
        <f>-SUMIF(Expenditure!$P$3:$P$152,I$5,Expenditure!$D$3:$D$152)</f>
        <v>-12</v>
      </c>
      <c r="J10" s="35">
        <f>-SUMIF(Expenditure!$P$3:$P$152,J$5,Expenditure!$D$3:$D$152)</f>
        <v>-591.90000000000009</v>
      </c>
      <c r="K10" s="35"/>
      <c r="L10" s="7"/>
    </row>
    <row r="11" spans="1:48" ht="12.75" customHeight="1" x14ac:dyDescent="0.2">
      <c r="A11" s="6" t="s">
        <v>319</v>
      </c>
      <c r="B11" s="35">
        <f t="shared" ref="B11:J11" si="2">SUM(B6:B10)</f>
        <v>1424.48</v>
      </c>
      <c r="C11" s="35">
        <f t="shared" si="2"/>
        <v>1504.48</v>
      </c>
      <c r="D11" s="35">
        <f t="shared" si="2"/>
        <v>1479.48</v>
      </c>
      <c r="E11" s="35">
        <f t="shared" si="2"/>
        <v>1415.48</v>
      </c>
      <c r="F11" s="35">
        <f t="shared" si="2"/>
        <v>1465.48</v>
      </c>
      <c r="G11" s="35">
        <f t="shared" si="2"/>
        <v>1495.48</v>
      </c>
      <c r="H11" s="35">
        <f t="shared" si="2"/>
        <v>1470.4799999999996</v>
      </c>
      <c r="I11" s="35">
        <f t="shared" si="2"/>
        <v>1458.4799999999996</v>
      </c>
      <c r="J11" s="35">
        <f t="shared" si="2"/>
        <v>1176.5799999999995</v>
      </c>
      <c r="K11" s="35"/>
      <c r="L11" s="7"/>
    </row>
    <row r="12" spans="1:48" ht="12.75" customHeight="1" x14ac:dyDescent="0.2">
      <c r="A12" s="6"/>
      <c r="B12" s="35"/>
      <c r="C12" s="35"/>
      <c r="D12" s="35"/>
      <c r="E12" s="35"/>
      <c r="F12" s="35"/>
      <c r="G12" s="6"/>
      <c r="H12" s="6"/>
      <c r="I12" s="6"/>
      <c r="J12" s="6"/>
      <c r="K12" s="6"/>
      <c r="L12" s="7"/>
    </row>
    <row r="13" spans="1:48" ht="12.75" customHeight="1" x14ac:dyDescent="0.2">
      <c r="A13" s="6" t="s">
        <v>320</v>
      </c>
      <c r="B13" s="159">
        <v>1424.48</v>
      </c>
      <c r="C13" s="159">
        <v>1504.48</v>
      </c>
      <c r="D13" s="159">
        <v>1479.48</v>
      </c>
      <c r="E13" s="159">
        <v>1415.48</v>
      </c>
      <c r="F13" s="159">
        <v>1465.48</v>
      </c>
      <c r="G13" s="159">
        <v>1495.48</v>
      </c>
      <c r="H13" s="159">
        <v>1470.48</v>
      </c>
      <c r="I13" s="159">
        <v>1458.48</v>
      </c>
      <c r="J13" s="159">
        <v>1176.58</v>
      </c>
      <c r="K13" s="160"/>
      <c r="L13" s="7"/>
    </row>
    <row r="14" spans="1:48" ht="12.75" customHeight="1" x14ac:dyDescent="0.2">
      <c r="A14" s="6" t="s">
        <v>321</v>
      </c>
      <c r="B14" s="35">
        <f t="shared" ref="B14:J14" si="3">+B11-B13</f>
        <v>0</v>
      </c>
      <c r="C14" s="35">
        <f t="shared" si="3"/>
        <v>0</v>
      </c>
      <c r="D14" s="35">
        <f t="shared" si="3"/>
        <v>0</v>
      </c>
      <c r="E14" s="35">
        <f t="shared" si="3"/>
        <v>0</v>
      </c>
      <c r="F14" s="35">
        <f t="shared" si="3"/>
        <v>0</v>
      </c>
      <c r="G14" s="35">
        <f t="shared" si="3"/>
        <v>0</v>
      </c>
      <c r="H14" s="35">
        <f t="shared" si="3"/>
        <v>0</v>
      </c>
      <c r="I14" s="35">
        <f t="shared" si="3"/>
        <v>0</v>
      </c>
      <c r="J14" s="35">
        <f t="shared" si="3"/>
        <v>0</v>
      </c>
      <c r="K14" s="160"/>
      <c r="L14" s="7"/>
    </row>
    <row r="15" spans="1:48" ht="12.75" customHeight="1" x14ac:dyDescent="0.2">
      <c r="A15" s="6"/>
      <c r="B15" s="43" t="s">
        <v>293</v>
      </c>
      <c r="C15" s="35"/>
      <c r="D15" s="35"/>
      <c r="E15" s="35"/>
      <c r="F15" s="35"/>
      <c r="G15" s="35"/>
      <c r="H15" s="35"/>
      <c r="I15" s="35"/>
      <c r="J15" s="35"/>
      <c r="K15" s="160"/>
      <c r="L15" s="7"/>
    </row>
    <row r="16" spans="1:48" ht="12.75" customHeight="1" x14ac:dyDescent="0.2">
      <c r="A16" s="6"/>
      <c r="B16" s="35"/>
      <c r="C16" s="35"/>
      <c r="D16" s="35"/>
      <c r="E16" s="35"/>
      <c r="F16" s="231"/>
      <c r="G16" s="35"/>
      <c r="H16" s="35"/>
      <c r="I16" s="35"/>
      <c r="J16" s="6"/>
      <c r="K16" s="6"/>
      <c r="L16" s="7"/>
      <c r="P16" s="233"/>
      <c r="R16" s="232"/>
      <c r="AH16" t="s">
        <v>804</v>
      </c>
      <c r="AT16" t="s">
        <v>805</v>
      </c>
      <c r="AV16" t="s">
        <v>815</v>
      </c>
    </row>
    <row r="17" spans="1:49" ht="12.75" customHeight="1" x14ac:dyDescent="0.2">
      <c r="A17" s="158" t="s">
        <v>312</v>
      </c>
      <c r="B17" s="170">
        <v>118</v>
      </c>
      <c r="C17" s="170">
        <v>119</v>
      </c>
      <c r="D17" s="170">
        <v>120</v>
      </c>
      <c r="E17" s="170">
        <v>121</v>
      </c>
      <c r="F17" s="170">
        <v>122</v>
      </c>
      <c r="G17" s="170">
        <v>123</v>
      </c>
      <c r="H17" s="170">
        <v>124</v>
      </c>
      <c r="I17" s="170">
        <v>125</v>
      </c>
      <c r="J17" s="170">
        <v>126</v>
      </c>
      <c r="K17" s="171">
        <v>127</v>
      </c>
      <c r="L17" s="172">
        <v>128</v>
      </c>
      <c r="M17" s="173">
        <v>129</v>
      </c>
      <c r="N17" s="173">
        <v>130</v>
      </c>
      <c r="O17" s="173">
        <v>131</v>
      </c>
      <c r="P17" s="173">
        <v>132</v>
      </c>
      <c r="Q17" s="173">
        <v>133</v>
      </c>
      <c r="R17" s="173">
        <v>134</v>
      </c>
      <c r="S17" s="173">
        <v>135</v>
      </c>
      <c r="T17" s="173">
        <v>136</v>
      </c>
      <c r="U17" s="173">
        <v>137</v>
      </c>
      <c r="V17" s="173">
        <v>138</v>
      </c>
      <c r="W17" s="173">
        <v>139</v>
      </c>
      <c r="X17" s="173">
        <v>140</v>
      </c>
      <c r="Y17" s="173">
        <v>141</v>
      </c>
      <c r="Z17" s="173">
        <v>142</v>
      </c>
      <c r="AA17" s="173">
        <v>143</v>
      </c>
      <c r="AB17" s="173">
        <v>144</v>
      </c>
      <c r="AC17" s="173">
        <v>145</v>
      </c>
      <c r="AD17" s="173">
        <v>146</v>
      </c>
      <c r="AE17" s="172">
        <v>147</v>
      </c>
      <c r="AF17" s="172">
        <v>148</v>
      </c>
      <c r="AG17" s="172">
        <v>149</v>
      </c>
      <c r="AH17" s="172">
        <v>150</v>
      </c>
      <c r="AI17" s="172">
        <v>151</v>
      </c>
      <c r="AJ17" s="172">
        <v>152</v>
      </c>
      <c r="AK17" s="172">
        <v>153</v>
      </c>
      <c r="AL17" s="172">
        <v>154</v>
      </c>
      <c r="AM17" s="172">
        <v>155</v>
      </c>
      <c r="AN17" s="172">
        <v>156</v>
      </c>
      <c r="AO17" s="172">
        <v>157</v>
      </c>
      <c r="AP17" s="172">
        <v>158</v>
      </c>
      <c r="AQ17" s="172">
        <v>159</v>
      </c>
      <c r="AR17" s="172">
        <v>160</v>
      </c>
      <c r="AS17" s="172">
        <v>161</v>
      </c>
      <c r="AT17" s="172">
        <v>162</v>
      </c>
      <c r="AV17" s="252"/>
      <c r="AW17" t="s">
        <v>818</v>
      </c>
    </row>
    <row r="18" spans="1:49" ht="12.75" customHeight="1" x14ac:dyDescent="0.2">
      <c r="A18" s="6" t="s">
        <v>313</v>
      </c>
      <c r="B18" s="35">
        <f>+J11</f>
        <v>1176.5799999999995</v>
      </c>
      <c r="C18" s="35">
        <f t="shared" ref="C18:W18" si="4">+B21</f>
        <v>1017.2699999999994</v>
      </c>
      <c r="D18" s="35">
        <f t="shared" si="4"/>
        <v>1017.2699999999994</v>
      </c>
      <c r="E18" s="35">
        <f t="shared" si="4"/>
        <v>1031.8699999999994</v>
      </c>
      <c r="F18" s="35">
        <f t="shared" si="4"/>
        <v>1008.9499999999994</v>
      </c>
      <c r="G18" s="35">
        <f t="shared" si="4"/>
        <v>1008.9499999999994</v>
      </c>
      <c r="H18" s="35">
        <f t="shared" si="4"/>
        <v>1033.9499999999994</v>
      </c>
      <c r="I18" s="35">
        <f t="shared" si="4"/>
        <v>1368.9499999999994</v>
      </c>
      <c r="J18" s="35">
        <f t="shared" si="4"/>
        <v>1455.0299999999993</v>
      </c>
      <c r="K18" s="35">
        <f t="shared" si="4"/>
        <v>1620.0299999999993</v>
      </c>
      <c r="L18" s="35">
        <f t="shared" si="4"/>
        <v>1472.1299999999992</v>
      </c>
      <c r="M18" s="35">
        <f t="shared" si="4"/>
        <v>1403.2499999999991</v>
      </c>
      <c r="N18" s="35">
        <f t="shared" si="4"/>
        <v>1183.2499999999991</v>
      </c>
      <c r="O18" s="35">
        <f t="shared" si="4"/>
        <v>1061.2499999999991</v>
      </c>
      <c r="P18" s="35">
        <f t="shared" si="4"/>
        <v>1079.1999999999991</v>
      </c>
      <c r="Q18" s="35">
        <f t="shared" si="4"/>
        <v>1074.1999999999991</v>
      </c>
      <c r="R18" s="35">
        <f t="shared" si="4"/>
        <v>1407.139999999999</v>
      </c>
      <c r="S18" s="35">
        <f t="shared" si="4"/>
        <v>1272.329999999999</v>
      </c>
      <c r="T18" s="35">
        <f t="shared" si="4"/>
        <v>1129.649999999999</v>
      </c>
      <c r="U18" s="35">
        <f t="shared" si="4"/>
        <v>1014.5299999999988</v>
      </c>
      <c r="V18" s="35">
        <f t="shared" si="4"/>
        <v>1064.2799999999988</v>
      </c>
      <c r="W18" s="35">
        <f t="shared" si="4"/>
        <v>1014.2799999999988</v>
      </c>
      <c r="X18" s="234">
        <f t="shared" ref="X18:AT18" si="5">W21</f>
        <v>1064.2799999999988</v>
      </c>
      <c r="Y18" s="234">
        <f t="shared" si="5"/>
        <v>1083.4799999999989</v>
      </c>
      <c r="Z18">
        <f t="shared" si="5"/>
        <v>1003.9299999999989</v>
      </c>
      <c r="AA18" s="234">
        <f t="shared" si="5"/>
        <v>1373.9299999999989</v>
      </c>
      <c r="AB18" s="234">
        <f t="shared" si="5"/>
        <v>1433.9299999999989</v>
      </c>
      <c r="AC18" s="234">
        <f t="shared" si="5"/>
        <v>1434.9299999999989</v>
      </c>
      <c r="AD18" s="234">
        <f t="shared" si="5"/>
        <v>1348.6899999999989</v>
      </c>
      <c r="AE18" s="234">
        <f t="shared" si="5"/>
        <v>1138.6899999999989</v>
      </c>
      <c r="AF18" s="234">
        <f t="shared" si="5"/>
        <v>1009.139999999999</v>
      </c>
      <c r="AG18" s="234">
        <f t="shared" si="5"/>
        <v>982.53999999999894</v>
      </c>
      <c r="AH18" s="234">
        <f t="shared" si="5"/>
        <v>1048.9199999999992</v>
      </c>
      <c r="AI18" s="234">
        <f t="shared" si="5"/>
        <v>983.91999999999916</v>
      </c>
      <c r="AJ18" s="234">
        <f t="shared" si="5"/>
        <v>978.91999999999916</v>
      </c>
      <c r="AK18" s="234">
        <f t="shared" si="5"/>
        <v>973.91999999999916</v>
      </c>
      <c r="AL18" s="234">
        <f t="shared" si="5"/>
        <v>968.91999999999916</v>
      </c>
      <c r="AM18" s="234">
        <f t="shared" si="5"/>
        <v>1043.4699999999991</v>
      </c>
      <c r="AN18" s="234">
        <f t="shared" si="5"/>
        <v>1008.4699999999991</v>
      </c>
      <c r="AO18" s="234">
        <f t="shared" si="5"/>
        <v>1418.4699999999993</v>
      </c>
      <c r="AP18" s="234">
        <f t="shared" si="5"/>
        <v>1423.4699999999993</v>
      </c>
      <c r="AQ18" s="234">
        <f t="shared" si="5"/>
        <v>1177.1199999999994</v>
      </c>
      <c r="AR18" s="234">
        <f t="shared" si="5"/>
        <v>1303.5199999999995</v>
      </c>
      <c r="AS18" s="234">
        <f t="shared" si="5"/>
        <v>1413.5199999999995</v>
      </c>
      <c r="AT18" s="234">
        <f t="shared" si="5"/>
        <v>1436.7199999999996</v>
      </c>
    </row>
    <row r="19" spans="1:49" ht="12.75" customHeight="1" x14ac:dyDescent="0.2">
      <c r="A19" s="68" t="s">
        <v>270</v>
      </c>
      <c r="B19" s="35">
        <f>SUMIF(Income!$S$1:$S$154,B17,Income!$D$1:$D$154)</f>
        <v>700</v>
      </c>
      <c r="C19" s="35">
        <f>SUMIF(Income!$S$1:$S$154,C17,Income!$D$1:$D$154)</f>
        <v>0</v>
      </c>
      <c r="D19" s="35">
        <f>SUMIF(Income!$S$1:$S$154,D17,Income!$D$1:$D$154)</f>
        <v>300</v>
      </c>
      <c r="E19" s="35">
        <f>SUMIF(Income!$S$1:$S$154,E17,Income!$D$1:$D$154)</f>
        <v>400</v>
      </c>
      <c r="F19" s="35">
        <f>SUMIF(Income!$S$1:$S$154,F17,Income!$D$1:$D$154)</f>
        <v>500</v>
      </c>
      <c r="G19" s="35">
        <f>SUMIF(Income!$S$1:$S$154,G17,Income!$D$1:$D$154)</f>
        <v>25</v>
      </c>
      <c r="H19" s="35">
        <f>SUMIF(Income!$S$1:$S$154,H17,Income!$D$1:$D$154)</f>
        <v>725</v>
      </c>
      <c r="I19" s="35">
        <f>SUMIF(Income!$S$1:$S$154,I17,Income!$D$1:$D$154)</f>
        <v>140</v>
      </c>
      <c r="J19" s="35">
        <f>SUMIF(Income!$S$1:$S$154,J17,Income!$D$1:$D$154)</f>
        <v>2015</v>
      </c>
      <c r="K19" s="35">
        <f>SUMIF(Income!$S$1:$S$154,K17,Income!$D$1:$D$154)</f>
        <v>60</v>
      </c>
      <c r="L19" s="35">
        <f>SUMIF(Income!$S$1:$S$154,L17,Income!$D$1:$D$154)</f>
        <v>775</v>
      </c>
      <c r="M19" s="35">
        <f>SUMIF(Income!$S$1:$S$154,M17,Income!$D$1:$D$154)</f>
        <v>30</v>
      </c>
      <c r="N19" s="35">
        <f>SUMIF(Income!$S$1:$S$154,N17,Income!$D$1:$D$154)</f>
        <v>400</v>
      </c>
      <c r="O19" s="35">
        <f>SUMIF(Income!$S$1:$S$154,O17,Income!$D$1:$D$154)</f>
        <v>400</v>
      </c>
      <c r="P19" s="35">
        <f>SUMIF(Income!$S$1:$S$154,P17,Income!$D$1:$D$154)</f>
        <v>245</v>
      </c>
      <c r="Q19" s="35">
        <f>SUMIF(Income!$S$1:$S$154,Q17,Income!$D$1:$D$154)</f>
        <v>1075</v>
      </c>
      <c r="R19" s="35">
        <f>SUMIF(Income!$S$1:$S$154,R17,Income!$D$1:$D$154)</f>
        <v>240</v>
      </c>
      <c r="S19" s="35">
        <f>SUMIF(Income!$S$1:$S$154,S17,Income!$D$1:$D$154)</f>
        <v>120</v>
      </c>
      <c r="T19" s="35">
        <f>SUMIF(Income!$S$1:$S$154,T17,Income!$D$1:$D$154)</f>
        <v>1562</v>
      </c>
      <c r="U19" s="35">
        <f>SUMIF(Income!$S$1:$S$154,U17,Income!$D$1:$D$154)</f>
        <v>325</v>
      </c>
      <c r="V19" s="35">
        <f>SUMIF(Income!$S$1:$S$154,V17,Income!$D$1:$D$154)</f>
        <v>200</v>
      </c>
      <c r="W19" s="35">
        <f>SUMIF(Income!$S$1:$S$154,W17,Income!$D$1:$D$154)</f>
        <v>300</v>
      </c>
      <c r="X19" s="252">
        <v>700</v>
      </c>
      <c r="Y19" s="252">
        <v>300</v>
      </c>
      <c r="Z19" s="252">
        <v>620</v>
      </c>
      <c r="AA19" s="252">
        <v>865</v>
      </c>
      <c r="AB19" s="252">
        <v>1580</v>
      </c>
      <c r="AC19" s="252">
        <v>775</v>
      </c>
      <c r="AD19" s="252">
        <v>45</v>
      </c>
      <c r="AE19" s="252">
        <v>300</v>
      </c>
      <c r="AF19" s="252">
        <v>370</v>
      </c>
      <c r="AG19" s="252">
        <v>900</v>
      </c>
      <c r="AH19" s="252">
        <v>225</v>
      </c>
      <c r="AL19" s="252">
        <v>400</v>
      </c>
      <c r="AM19" s="252">
        <v>300</v>
      </c>
      <c r="AN19" s="252">
        <v>1265</v>
      </c>
      <c r="AO19" s="252">
        <v>105</v>
      </c>
      <c r="AP19" s="252">
        <v>290</v>
      </c>
      <c r="AQ19" s="252">
        <v>595</v>
      </c>
      <c r="AR19" s="252">
        <v>865</v>
      </c>
      <c r="AS19" s="252">
        <v>995</v>
      </c>
      <c r="AT19" s="252"/>
    </row>
    <row r="20" spans="1:49" ht="12.75" customHeight="1" x14ac:dyDescent="0.2">
      <c r="A20" s="6" t="s">
        <v>274</v>
      </c>
      <c r="B20" s="35">
        <f>-SUMIF(Expenditure!$P$3:$P$152,B$17,Expenditure!$D$3:$D$152)</f>
        <v>-859.31000000000006</v>
      </c>
      <c r="C20" s="35">
        <f>-SUMIF(Expenditure!$P$3:$P$152,C$17,Expenditure!$D$3:$D$152)</f>
        <v>0</v>
      </c>
      <c r="D20" s="35">
        <f>-SUMIF(Expenditure!$P$3:$P$152,D$17,Expenditure!$D$3:$D$152)</f>
        <v>-285.39999999999998</v>
      </c>
      <c r="E20" s="35">
        <f>-SUMIF(Expenditure!$P$3:$P$152,E$17,Expenditure!$D$3:$D$152)</f>
        <v>-422.92</v>
      </c>
      <c r="F20" s="35">
        <f>-SUMIF(Expenditure!$P$3:$P$152,F$17,Expenditure!$D$3:$D$152)</f>
        <v>-500</v>
      </c>
      <c r="G20" s="35">
        <f>-SUMIF(Expenditure!$P$3:$P$152,G$17,Expenditure!$D$3:$D$152)</f>
        <v>0</v>
      </c>
      <c r="H20" s="35">
        <f>-SUMIF(Expenditure!$P$3:$P$152,H$17,Expenditure!$D$3:$D$152)</f>
        <v>-390</v>
      </c>
      <c r="I20" s="35">
        <f>-SUMIF(Expenditure!$P$3:$P$152,I$17,Expenditure!$D$3:$D$152)</f>
        <v>-53.92</v>
      </c>
      <c r="J20" s="35">
        <f>-SUMIF(Expenditure!$P$3:$P$152,J$17,Expenditure!$D$3:$D$152)</f>
        <v>-1850</v>
      </c>
      <c r="K20" s="35">
        <f>-SUMIF(Expenditure!$P$3:$P$152,K$17,Expenditure!$D$3:$D$152)</f>
        <v>-207.9</v>
      </c>
      <c r="L20" s="35">
        <f>-SUMIF(Expenditure!$P$3:$P$152,L$17,Expenditure!$D$3:$D$152)</f>
        <v>-843.88</v>
      </c>
      <c r="M20" s="35">
        <f>-SUMIF(Expenditure!$P$3:$P$152,M$17,Expenditure!$D$3:$D$152)</f>
        <v>-250</v>
      </c>
      <c r="N20" s="35">
        <f>-SUMIF(Expenditure!$P$3:$P$152,N$17,Expenditure!$D$3:$D$152)</f>
        <v>-522</v>
      </c>
      <c r="O20" s="35">
        <f>-SUMIF(Expenditure!$P$3:$P$152,O$17,Expenditure!$D$3:$D$152)</f>
        <v>-382.05</v>
      </c>
      <c r="P20" s="35">
        <f>-SUMIF(Expenditure!$P$3:$P$152,P$17,Expenditure!$D$3:$D$152)</f>
        <v>-250</v>
      </c>
      <c r="Q20" s="35">
        <f>-SUMIF(Expenditure!$P$3:$P$152,Q$17,Expenditure!$D$3:$D$152)</f>
        <v>-742.06</v>
      </c>
      <c r="R20" s="35">
        <f>-SUMIF(Expenditure!$P$3:$P$152,R$17,Expenditure!$D$3:$D$152)</f>
        <v>-374.81</v>
      </c>
      <c r="S20" s="35">
        <f>-SUMIF(Expenditure!$P$3:$P$152,S$17,Expenditure!$D$3:$D$152)</f>
        <v>-262.68</v>
      </c>
      <c r="T20" s="35">
        <f>-SUMIF(Expenditure!$P$3:$P$152,T$17,Expenditure!$D$3:$D$152)</f>
        <v>-1677.12</v>
      </c>
      <c r="U20" s="35">
        <f>-SUMIF(Expenditure!$P$3:$P$152,U$17,Expenditure!$D$3:$D$152)</f>
        <v>-275.25</v>
      </c>
      <c r="V20" s="35">
        <f>-SUMIF(Expenditure!$P$3:$P$152,V$17,Expenditure!$D$3:$D$152)</f>
        <v>-250</v>
      </c>
      <c r="W20" s="35">
        <f>-SUMIF(Expenditure!$P$3:$P$152,W$17,Expenditure!$D$3:$D$152)</f>
        <v>-250</v>
      </c>
      <c r="X20" s="252">
        <v>-680.8</v>
      </c>
      <c r="Y20" s="252">
        <v>-379.55</v>
      </c>
      <c r="Z20" s="252">
        <v>-250</v>
      </c>
      <c r="AA20" s="252">
        <v>-805</v>
      </c>
      <c r="AB20" s="252">
        <v>-1579</v>
      </c>
      <c r="AC20" s="252">
        <v>-861.24</v>
      </c>
      <c r="AD20" s="252">
        <v>-255</v>
      </c>
      <c r="AE20" s="252">
        <v>-429.55</v>
      </c>
      <c r="AF20" s="252">
        <v>-396.6</v>
      </c>
      <c r="AG20" s="252">
        <v>-833.62</v>
      </c>
      <c r="AH20" s="252">
        <v>-290</v>
      </c>
      <c r="AI20" s="252">
        <v>-5</v>
      </c>
      <c r="AJ20" s="252">
        <v>-5</v>
      </c>
      <c r="AK20" s="252">
        <v>-5</v>
      </c>
      <c r="AL20" s="252">
        <v>-325.45</v>
      </c>
      <c r="AM20" s="252">
        <v>-335</v>
      </c>
      <c r="AN20" s="252">
        <v>-855</v>
      </c>
      <c r="AO20" s="252">
        <v>-100</v>
      </c>
      <c r="AP20" s="252">
        <v>-536.35</v>
      </c>
      <c r="AQ20" s="252">
        <v>-468.6</v>
      </c>
      <c r="AR20" s="252">
        <v>-755</v>
      </c>
      <c r="AS20" s="252">
        <v>-971.8</v>
      </c>
      <c r="AT20" s="252">
        <v>-444.86</v>
      </c>
    </row>
    <row r="21" spans="1:49" ht="12.75" customHeight="1" x14ac:dyDescent="0.2">
      <c r="A21" s="6" t="s">
        <v>319</v>
      </c>
      <c r="B21" s="35">
        <f t="shared" ref="B21:V21" si="6">SUM(B18:B20)</f>
        <v>1017.2699999999994</v>
      </c>
      <c r="C21" s="174">
        <f t="shared" si="6"/>
        <v>1017.2699999999994</v>
      </c>
      <c r="D21" s="35">
        <f t="shared" si="6"/>
        <v>1031.8699999999994</v>
      </c>
      <c r="E21" s="35">
        <f t="shared" si="6"/>
        <v>1008.9499999999994</v>
      </c>
      <c r="F21" s="35">
        <f t="shared" si="6"/>
        <v>1008.9499999999994</v>
      </c>
      <c r="G21" s="35">
        <f t="shared" si="6"/>
        <v>1033.9499999999994</v>
      </c>
      <c r="H21" s="35">
        <f t="shared" si="6"/>
        <v>1368.9499999999994</v>
      </c>
      <c r="I21" s="35">
        <f t="shared" si="6"/>
        <v>1455.0299999999993</v>
      </c>
      <c r="J21" s="35">
        <f t="shared" si="6"/>
        <v>1620.0299999999993</v>
      </c>
      <c r="K21" s="35">
        <f t="shared" si="6"/>
        <v>1472.1299999999992</v>
      </c>
      <c r="L21" s="35">
        <f t="shared" si="6"/>
        <v>1403.2499999999991</v>
      </c>
      <c r="M21" s="35">
        <f t="shared" si="6"/>
        <v>1183.2499999999991</v>
      </c>
      <c r="N21" s="35">
        <f t="shared" si="6"/>
        <v>1061.2499999999991</v>
      </c>
      <c r="O21" s="35">
        <f t="shared" si="6"/>
        <v>1079.1999999999991</v>
      </c>
      <c r="P21" s="35">
        <f t="shared" si="6"/>
        <v>1074.1999999999991</v>
      </c>
      <c r="Q21" s="35">
        <f t="shared" si="6"/>
        <v>1407.139999999999</v>
      </c>
      <c r="R21" s="35">
        <f t="shared" si="6"/>
        <v>1272.329999999999</v>
      </c>
      <c r="S21" s="35">
        <f t="shared" si="6"/>
        <v>1129.649999999999</v>
      </c>
      <c r="T21" s="35">
        <f t="shared" si="6"/>
        <v>1014.5299999999988</v>
      </c>
      <c r="U21" s="35">
        <f t="shared" si="6"/>
        <v>1064.2799999999988</v>
      </c>
      <c r="V21" s="35">
        <f t="shared" si="6"/>
        <v>1014.2799999999988</v>
      </c>
      <c r="W21" s="35">
        <f t="shared" ref="W21:AT21" si="7">SUM(W18:W20)</f>
        <v>1064.2799999999988</v>
      </c>
      <c r="X21" s="43">
        <f t="shared" si="7"/>
        <v>1083.4799999999989</v>
      </c>
      <c r="Y21" s="234">
        <f t="shared" si="7"/>
        <v>1003.9299999999989</v>
      </c>
      <c r="Z21" s="43">
        <f t="shared" si="7"/>
        <v>1373.9299999999989</v>
      </c>
      <c r="AA21" s="234">
        <f t="shared" si="7"/>
        <v>1433.9299999999989</v>
      </c>
      <c r="AB21" s="234">
        <f t="shared" si="7"/>
        <v>1434.9299999999989</v>
      </c>
      <c r="AC21" s="234">
        <f t="shared" si="7"/>
        <v>1348.6899999999989</v>
      </c>
      <c r="AD21" s="234">
        <f t="shared" si="7"/>
        <v>1138.6899999999989</v>
      </c>
      <c r="AE21" s="234">
        <f t="shared" si="7"/>
        <v>1009.139999999999</v>
      </c>
      <c r="AF21" s="234">
        <f t="shared" si="7"/>
        <v>982.53999999999894</v>
      </c>
      <c r="AG21" s="234">
        <f t="shared" si="7"/>
        <v>1048.9199999999992</v>
      </c>
      <c r="AH21" s="234">
        <f t="shared" si="7"/>
        <v>983.91999999999916</v>
      </c>
      <c r="AI21" s="234">
        <f t="shared" si="7"/>
        <v>978.91999999999916</v>
      </c>
      <c r="AJ21" s="234">
        <f t="shared" si="7"/>
        <v>973.91999999999916</v>
      </c>
      <c r="AK21" s="234">
        <f t="shared" si="7"/>
        <v>968.91999999999916</v>
      </c>
      <c r="AL21" s="234">
        <f t="shared" si="7"/>
        <v>1043.4699999999991</v>
      </c>
      <c r="AM21" s="234">
        <f t="shared" si="7"/>
        <v>1008.4699999999991</v>
      </c>
      <c r="AN21" s="234">
        <f t="shared" si="7"/>
        <v>1418.4699999999993</v>
      </c>
      <c r="AO21" s="234">
        <f t="shared" si="7"/>
        <v>1423.4699999999993</v>
      </c>
      <c r="AP21" s="234">
        <f t="shared" si="7"/>
        <v>1177.1199999999994</v>
      </c>
      <c r="AQ21" s="234">
        <f t="shared" si="7"/>
        <v>1303.5199999999995</v>
      </c>
      <c r="AR21" s="234">
        <f t="shared" si="7"/>
        <v>1413.5199999999995</v>
      </c>
      <c r="AS21" s="234">
        <f t="shared" si="7"/>
        <v>1436.7199999999996</v>
      </c>
      <c r="AT21" s="234">
        <f t="shared" si="7"/>
        <v>991.85999999999956</v>
      </c>
    </row>
    <row r="22" spans="1:49" ht="12.75" customHeight="1" x14ac:dyDescent="0.2">
      <c r="A22" s="6"/>
      <c r="B22" s="35"/>
      <c r="C22" s="35"/>
      <c r="D22" s="35"/>
      <c r="E22" s="35"/>
      <c r="F22" s="35"/>
      <c r="G22" s="6"/>
      <c r="H22" s="6"/>
      <c r="I22" s="6"/>
      <c r="J22" s="6"/>
      <c r="K22" s="6"/>
      <c r="L22" s="7"/>
    </row>
    <row r="23" spans="1:49" ht="12.75" customHeight="1" x14ac:dyDescent="0.2">
      <c r="A23" s="6" t="s">
        <v>320</v>
      </c>
      <c r="B23" s="161">
        <v>1017.27</v>
      </c>
      <c r="C23" s="161">
        <v>1017.27</v>
      </c>
      <c r="D23" s="161">
        <v>1031.8699999999999</v>
      </c>
      <c r="E23" s="161">
        <v>1008.95</v>
      </c>
      <c r="F23" s="161">
        <v>1008.95</v>
      </c>
      <c r="G23" s="161">
        <v>1033.95</v>
      </c>
      <c r="H23" s="161">
        <v>1368.95</v>
      </c>
      <c r="I23" s="161">
        <v>1455.03</v>
      </c>
      <c r="J23" s="161">
        <v>1620.03</v>
      </c>
      <c r="K23" s="175">
        <v>1472.13</v>
      </c>
      <c r="L23" s="176">
        <v>1403.25</v>
      </c>
      <c r="M23" s="177">
        <v>1183.25</v>
      </c>
      <c r="N23" s="177">
        <v>1061.25</v>
      </c>
      <c r="O23" s="177">
        <v>1079.2</v>
      </c>
      <c r="P23" s="177">
        <v>1074.2</v>
      </c>
      <c r="Q23" s="177">
        <v>1407.14</v>
      </c>
      <c r="R23" s="177">
        <v>1272.33</v>
      </c>
      <c r="S23" s="177">
        <v>1129.6500000000001</v>
      </c>
      <c r="T23" s="177">
        <v>1014.53</v>
      </c>
      <c r="U23" s="177">
        <v>1064.28</v>
      </c>
      <c r="V23" s="177">
        <v>1014.28</v>
      </c>
      <c r="W23" s="177">
        <v>1064.28</v>
      </c>
      <c r="AH23">
        <v>1093.92</v>
      </c>
      <c r="AT23">
        <v>1031.76</v>
      </c>
    </row>
    <row r="24" spans="1:49" ht="12.75" customHeight="1" x14ac:dyDescent="0.2">
      <c r="A24" s="6" t="s">
        <v>321</v>
      </c>
      <c r="B24" s="35">
        <f>+B21-B23</f>
        <v>0</v>
      </c>
      <c r="C24" s="35">
        <f>ROUND(C21-C23,2)</f>
        <v>0</v>
      </c>
      <c r="D24" s="35">
        <f t="shared" ref="D24:W24" si="8">+D21-D23</f>
        <v>0</v>
      </c>
      <c r="E24" s="35">
        <f t="shared" si="8"/>
        <v>0</v>
      </c>
      <c r="F24" s="35">
        <f t="shared" si="8"/>
        <v>0</v>
      </c>
      <c r="G24" s="35">
        <f t="shared" si="8"/>
        <v>0</v>
      </c>
      <c r="H24" s="35">
        <f t="shared" si="8"/>
        <v>0</v>
      </c>
      <c r="I24" s="35">
        <f t="shared" si="8"/>
        <v>0</v>
      </c>
      <c r="J24" s="35">
        <f t="shared" si="8"/>
        <v>0</v>
      </c>
      <c r="K24" s="35">
        <f t="shared" si="8"/>
        <v>0</v>
      </c>
      <c r="L24" s="35">
        <f t="shared" si="8"/>
        <v>0</v>
      </c>
      <c r="M24" s="35">
        <f t="shared" si="8"/>
        <v>0</v>
      </c>
      <c r="N24" s="35">
        <f t="shared" si="8"/>
        <v>0</v>
      </c>
      <c r="O24" s="35">
        <f t="shared" si="8"/>
        <v>0</v>
      </c>
      <c r="P24" s="35">
        <f t="shared" si="8"/>
        <v>0</v>
      </c>
      <c r="Q24" s="35">
        <f t="shared" si="8"/>
        <v>0</v>
      </c>
      <c r="R24" s="35">
        <f t="shared" si="8"/>
        <v>0</v>
      </c>
      <c r="S24" s="35">
        <f t="shared" si="8"/>
        <v>0</v>
      </c>
      <c r="T24" s="35">
        <f t="shared" si="8"/>
        <v>-1.1368683772161603E-12</v>
      </c>
      <c r="U24" s="35">
        <f t="shared" si="8"/>
        <v>0</v>
      </c>
      <c r="V24" s="35">
        <f t="shared" si="8"/>
        <v>-1.1368683772161603E-12</v>
      </c>
      <c r="W24" s="35">
        <f t="shared" si="8"/>
        <v>0</v>
      </c>
      <c r="AH24" s="234">
        <f>+AH21-AH23</f>
        <v>-110.00000000000091</v>
      </c>
      <c r="AT24" s="234">
        <f>+AT21-AT23</f>
        <v>-39.900000000000432</v>
      </c>
      <c r="AU24" t="s">
        <v>816</v>
      </c>
    </row>
    <row r="25" spans="1:49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49" ht="12.75" customHeight="1" x14ac:dyDescent="0.2">
      <c r="A26" s="6"/>
      <c r="B26" s="35"/>
      <c r="C26" s="35"/>
      <c r="D26" s="35"/>
      <c r="E26" s="35"/>
      <c r="F26" s="35"/>
      <c r="G26" s="35"/>
      <c r="H26" s="35"/>
      <c r="I26" s="35"/>
      <c r="J26" s="6"/>
      <c r="K26" s="6"/>
      <c r="L26" s="7"/>
    </row>
    <row r="27" spans="1:49" ht="6.75" customHeigh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79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</row>
    <row r="28" spans="1:49" ht="12.75" customHeight="1" x14ac:dyDescent="0.2">
      <c r="A28" s="6"/>
      <c r="B28" s="231"/>
      <c r="C28" s="35"/>
      <c r="D28" s="35"/>
      <c r="E28" s="35"/>
      <c r="F28" s="35"/>
      <c r="G28" s="6"/>
      <c r="H28" s="6"/>
      <c r="I28" s="6"/>
      <c r="J28" s="6"/>
      <c r="K28" s="6"/>
      <c r="L28" s="7"/>
    </row>
    <row r="29" spans="1:49" ht="17.25" customHeight="1" x14ac:dyDescent="0.25">
      <c r="A29" s="1" t="s">
        <v>148</v>
      </c>
      <c r="B29" s="6"/>
      <c r="C29" s="7"/>
      <c r="D29" s="6" t="s">
        <v>311</v>
      </c>
      <c r="E29" s="6">
        <v>10131372</v>
      </c>
      <c r="F29" s="6"/>
      <c r="G29" s="6"/>
      <c r="H29" s="6"/>
      <c r="I29" s="6"/>
      <c r="J29" s="6"/>
      <c r="K29" s="6"/>
      <c r="L29" s="7"/>
    </row>
    <row r="30" spans="1:49" ht="12.75" customHeight="1" x14ac:dyDescent="0.2">
      <c r="A30" s="158" t="s">
        <v>312</v>
      </c>
      <c r="B30" s="183">
        <v>81</v>
      </c>
      <c r="C30" s="170">
        <v>82</v>
      </c>
      <c r="D30" s="170">
        <v>83</v>
      </c>
      <c r="E30" s="170">
        <v>84</v>
      </c>
      <c r="F30" s="170">
        <v>85</v>
      </c>
      <c r="G30" s="170">
        <v>86</v>
      </c>
      <c r="H30" s="170">
        <v>87</v>
      </c>
      <c r="I30" s="170">
        <v>88</v>
      </c>
      <c r="J30" s="170">
        <v>89</v>
      </c>
      <c r="K30" s="6"/>
      <c r="L30" s="7"/>
    </row>
    <row r="31" spans="1:49" ht="12.75" customHeight="1" x14ac:dyDescent="0.2">
      <c r="A31" s="6" t="s">
        <v>313</v>
      </c>
      <c r="B31" s="159">
        <v>2429.88</v>
      </c>
      <c r="C31" s="35">
        <f t="shared" ref="C31:J31" si="9">+B34</f>
        <v>5332.56</v>
      </c>
      <c r="D31" s="35">
        <f t="shared" si="9"/>
        <v>5332.56</v>
      </c>
      <c r="E31" s="35">
        <f t="shared" si="9"/>
        <v>5332.56</v>
      </c>
      <c r="F31" s="35">
        <f t="shared" si="9"/>
        <v>5332.56</v>
      </c>
      <c r="G31" s="35">
        <f t="shared" si="9"/>
        <v>5332.56</v>
      </c>
      <c r="H31" s="35">
        <f t="shared" si="9"/>
        <v>5332.56</v>
      </c>
      <c r="I31" s="35">
        <f t="shared" si="9"/>
        <v>5332.56</v>
      </c>
      <c r="J31" s="35">
        <f t="shared" si="9"/>
        <v>5332.56</v>
      </c>
      <c r="K31" s="6"/>
      <c r="L31" s="7"/>
    </row>
    <row r="32" spans="1:49" ht="12.75" customHeight="1" x14ac:dyDescent="0.2">
      <c r="A32" s="68" t="s">
        <v>270</v>
      </c>
      <c r="B32" s="35">
        <f>SUMIF(Income!$S$166:$S$196,B$30,Income!$D$166:$D$196)</f>
        <v>4802.68</v>
      </c>
      <c r="C32" s="35">
        <f>SUMIF(Income!$S$166:$S$196,C$30,Income!$D$166:$D$196)</f>
        <v>0</v>
      </c>
      <c r="D32" s="35">
        <f>SUMIF(Income!$S$166:$S$196,D$30,Income!$D$166:$D$196)</f>
        <v>0</v>
      </c>
      <c r="E32" s="35">
        <f>SUMIF(Income!$S$166:$S$196,E$30,Income!$D$166:$D$196)</f>
        <v>0</v>
      </c>
      <c r="F32" s="35">
        <f>SUMIF(Income!$S$166:$S$196,F$30,Income!$D$166:$D$196)</f>
        <v>0</v>
      </c>
      <c r="G32" s="35">
        <f>SUMIF(Income!$S$166:$S$196,G$30,Income!$D$166:$D$196)</f>
        <v>0</v>
      </c>
      <c r="H32" s="35">
        <f>SUMIF(Income!$S$166:$S$196,H$30,Income!$D$166:$D$196)</f>
        <v>0</v>
      </c>
      <c r="I32" s="35">
        <f>SUMIF(Income!$S$166:$S$196,I$30,Income!$D$166:$D$196)</f>
        <v>0</v>
      </c>
      <c r="J32" s="35">
        <f>SUMIF(Income!$S$166:$S$196,J$30,Income!$D$166:$D$196)</f>
        <v>0</v>
      </c>
      <c r="K32" s="6"/>
      <c r="L32" s="7"/>
    </row>
    <row r="33" spans="1:44" ht="12.75" customHeight="1" x14ac:dyDescent="0.2">
      <c r="A33" s="6" t="s">
        <v>274</v>
      </c>
      <c r="B33" s="35">
        <f>-SUMIF(Expenditure!$P162:$P202,B$30,Expenditure!$D162:$D202)</f>
        <v>-1900</v>
      </c>
      <c r="C33" s="35">
        <f>-SUMIF(Expenditure!$P162:$P202,C$30,Expenditure!$D162:$D202)</f>
        <v>0</v>
      </c>
      <c r="D33" s="35">
        <f>-SUMIF(Expenditure!$P162:$P202,D$30,Expenditure!$D162:$D202)</f>
        <v>0</v>
      </c>
      <c r="E33" s="35">
        <f>-SUMIF(Expenditure!$P162:$P202,E$30,Expenditure!$D162:$D202)</f>
        <v>0</v>
      </c>
      <c r="F33" s="35">
        <f>-SUMIF(Expenditure!$P162:$P202,F$30,Expenditure!$D162:$D202)</f>
        <v>0</v>
      </c>
      <c r="G33" s="35">
        <f>-SUMIF(Expenditure!$P162:$P202,G$30,Expenditure!$D162:$D202)</f>
        <v>0</v>
      </c>
      <c r="H33" s="35">
        <f>-SUMIF(Expenditure!$P162:$P202,H$30,Expenditure!$D162:$D202)</f>
        <v>0</v>
      </c>
      <c r="I33" s="35">
        <f>-SUMIF(Expenditure!$P162:$P202,I$30,Expenditure!$D162:$D202)</f>
        <v>0</v>
      </c>
      <c r="J33" s="35">
        <f>-SUMIF(Expenditure!$P162:$P202,J$30,Expenditure!$D162:$D202)</f>
        <v>0</v>
      </c>
      <c r="K33" s="6"/>
      <c r="L33" s="7"/>
    </row>
    <row r="34" spans="1:44" ht="12.75" customHeight="1" x14ac:dyDescent="0.2">
      <c r="A34" s="6" t="s">
        <v>319</v>
      </c>
      <c r="B34" s="35">
        <f t="shared" ref="B34:J34" si="10">SUM(B31:B33)</f>
        <v>5332.56</v>
      </c>
      <c r="C34" s="35">
        <f t="shared" si="10"/>
        <v>5332.56</v>
      </c>
      <c r="D34" s="35">
        <f t="shared" si="10"/>
        <v>5332.56</v>
      </c>
      <c r="E34" s="35">
        <f t="shared" si="10"/>
        <v>5332.56</v>
      </c>
      <c r="F34" s="35">
        <f t="shared" si="10"/>
        <v>5332.56</v>
      </c>
      <c r="G34" s="35">
        <f t="shared" si="10"/>
        <v>5332.56</v>
      </c>
      <c r="H34" s="35">
        <f t="shared" si="10"/>
        <v>5332.56</v>
      </c>
      <c r="I34" s="35">
        <f t="shared" si="10"/>
        <v>5332.56</v>
      </c>
      <c r="J34" s="35">
        <f t="shared" si="10"/>
        <v>5332.56</v>
      </c>
      <c r="K34" s="6"/>
      <c r="L34" s="7"/>
    </row>
    <row r="35" spans="1:44" ht="12.75" customHeight="1" x14ac:dyDescent="0.2">
      <c r="A35" s="6"/>
      <c r="B35" s="161"/>
      <c r="C35" s="35"/>
      <c r="D35" s="35"/>
      <c r="E35" s="35"/>
      <c r="F35" s="35"/>
      <c r="G35" s="6"/>
      <c r="H35" s="6"/>
      <c r="I35" s="6"/>
      <c r="J35" s="6"/>
      <c r="K35" s="6"/>
      <c r="L35" s="7"/>
    </row>
    <row r="36" spans="1:44" ht="12.75" customHeight="1" x14ac:dyDescent="0.2">
      <c r="A36" s="6" t="s">
        <v>320</v>
      </c>
      <c r="B36" s="159">
        <v>5332.56</v>
      </c>
      <c r="C36" s="194"/>
      <c r="D36" s="194"/>
      <c r="E36" s="194"/>
      <c r="F36" s="194"/>
      <c r="G36" s="194"/>
      <c r="H36" s="194"/>
      <c r="I36" s="194"/>
      <c r="J36" s="194"/>
      <c r="K36" s="160"/>
      <c r="L36" s="7"/>
    </row>
    <row r="37" spans="1:44" ht="12.75" customHeight="1" x14ac:dyDescent="0.2">
      <c r="A37" s="6" t="s">
        <v>321</v>
      </c>
      <c r="B37" s="35">
        <f t="shared" ref="B37:J37" si="11">+B34-B36</f>
        <v>0</v>
      </c>
      <c r="C37" s="35">
        <f t="shared" si="11"/>
        <v>5332.56</v>
      </c>
      <c r="D37" s="35">
        <f t="shared" si="11"/>
        <v>5332.56</v>
      </c>
      <c r="E37" s="35">
        <f t="shared" si="11"/>
        <v>5332.56</v>
      </c>
      <c r="F37" s="35">
        <f t="shared" si="11"/>
        <v>5332.56</v>
      </c>
      <c r="G37" s="35">
        <f t="shared" si="11"/>
        <v>5332.56</v>
      </c>
      <c r="H37" s="35">
        <f t="shared" si="11"/>
        <v>5332.56</v>
      </c>
      <c r="I37" s="35">
        <f t="shared" si="11"/>
        <v>5332.56</v>
      </c>
      <c r="J37" s="35">
        <f t="shared" si="11"/>
        <v>5332.56</v>
      </c>
      <c r="K37" s="6"/>
      <c r="L37" s="7"/>
    </row>
    <row r="38" spans="1:44" ht="12.75" customHeight="1" x14ac:dyDescent="0.2">
      <c r="A38" s="6"/>
      <c r="B38" s="35"/>
      <c r="C38" s="35"/>
      <c r="D38" s="35"/>
      <c r="E38" s="35"/>
      <c r="F38" s="35"/>
      <c r="G38" s="6"/>
      <c r="H38" s="6"/>
      <c r="I38" s="6"/>
      <c r="J38" s="6"/>
      <c r="K38" s="6"/>
      <c r="L38" s="7"/>
    </row>
    <row r="39" spans="1:44" ht="12.75" customHeight="1" x14ac:dyDescent="0.2">
      <c r="A39" s="6"/>
      <c r="B39" s="35"/>
      <c r="C39" s="35"/>
      <c r="D39" s="35"/>
      <c r="E39" s="231"/>
      <c r="F39" s="35"/>
      <c r="G39" s="6"/>
      <c r="H39" s="6"/>
      <c r="I39" s="6"/>
      <c r="J39" s="6"/>
      <c r="K39" s="6"/>
      <c r="L39" s="7"/>
      <c r="Q39" s="232"/>
      <c r="AF39" s="233" t="s">
        <v>804</v>
      </c>
      <c r="AR39" s="233" t="s">
        <v>805</v>
      </c>
    </row>
    <row r="40" spans="1:44" ht="12.75" customHeight="1" x14ac:dyDescent="0.2">
      <c r="A40" s="158" t="s">
        <v>312</v>
      </c>
      <c r="B40" s="170">
        <v>90</v>
      </c>
      <c r="C40" s="170">
        <v>91</v>
      </c>
      <c r="D40" s="170">
        <v>92</v>
      </c>
      <c r="E40" s="170">
        <v>93</v>
      </c>
      <c r="F40" s="170">
        <v>94</v>
      </c>
      <c r="G40" s="170">
        <v>95</v>
      </c>
      <c r="H40" s="170">
        <v>96</v>
      </c>
      <c r="I40" s="170">
        <v>97</v>
      </c>
      <c r="J40" s="170">
        <v>98</v>
      </c>
      <c r="K40" s="171">
        <v>99</v>
      </c>
      <c r="L40" s="172">
        <v>100</v>
      </c>
      <c r="M40" s="173">
        <v>101</v>
      </c>
      <c r="N40" s="173">
        <v>102</v>
      </c>
      <c r="O40" s="173">
        <v>103</v>
      </c>
      <c r="P40" s="173">
        <v>104</v>
      </c>
      <c r="Q40" s="173">
        <v>105</v>
      </c>
      <c r="R40" s="173">
        <v>106</v>
      </c>
      <c r="S40" s="173">
        <v>107</v>
      </c>
      <c r="T40" s="173">
        <v>108</v>
      </c>
      <c r="U40" s="173">
        <v>109</v>
      </c>
      <c r="V40" s="173">
        <v>110</v>
      </c>
      <c r="W40" s="173">
        <v>111</v>
      </c>
      <c r="X40" s="172">
        <v>112</v>
      </c>
      <c r="Y40" s="172">
        <v>113</v>
      </c>
      <c r="Z40" s="172">
        <v>114</v>
      </c>
      <c r="AA40" s="172">
        <v>115</v>
      </c>
      <c r="AB40" s="172">
        <v>116</v>
      </c>
      <c r="AC40" s="172">
        <v>117</v>
      </c>
      <c r="AD40" s="172">
        <v>118</v>
      </c>
      <c r="AE40" s="172">
        <v>119</v>
      </c>
      <c r="AF40" s="172">
        <v>120</v>
      </c>
      <c r="AG40" s="172">
        <v>121</v>
      </c>
      <c r="AH40" s="172">
        <v>122</v>
      </c>
      <c r="AI40" s="172">
        <v>123</v>
      </c>
      <c r="AJ40" s="172">
        <v>124</v>
      </c>
      <c r="AK40" s="172">
        <v>125</v>
      </c>
      <c r="AL40" s="172">
        <v>126</v>
      </c>
      <c r="AM40" s="172">
        <v>127</v>
      </c>
      <c r="AN40" s="172">
        <v>128</v>
      </c>
      <c r="AO40" s="172">
        <v>129</v>
      </c>
      <c r="AP40" s="172">
        <v>130</v>
      </c>
      <c r="AQ40" s="172">
        <v>131</v>
      </c>
      <c r="AR40" s="172">
        <v>132</v>
      </c>
    </row>
    <row r="41" spans="1:44" ht="12.75" customHeight="1" x14ac:dyDescent="0.2">
      <c r="A41" s="6" t="s">
        <v>313</v>
      </c>
      <c r="B41" s="35">
        <f>J34</f>
        <v>5332.56</v>
      </c>
      <c r="C41" s="35">
        <f t="shared" ref="C41:W41" si="12">B44</f>
        <v>5332.56</v>
      </c>
      <c r="D41" s="35">
        <f t="shared" si="12"/>
        <v>5332.56</v>
      </c>
      <c r="E41" s="35">
        <f t="shared" si="12"/>
        <v>5332.56</v>
      </c>
      <c r="F41" s="35">
        <f t="shared" si="12"/>
        <v>5332.56</v>
      </c>
      <c r="G41" s="35">
        <f t="shared" si="12"/>
        <v>5332.56</v>
      </c>
      <c r="H41" s="35">
        <f t="shared" si="12"/>
        <v>5332.56</v>
      </c>
      <c r="I41" s="35">
        <f t="shared" si="12"/>
        <v>5332.56</v>
      </c>
      <c r="J41" s="35">
        <f t="shared" si="12"/>
        <v>5332.7300000000005</v>
      </c>
      <c r="K41" s="35">
        <f t="shared" si="12"/>
        <v>5232.9100000000008</v>
      </c>
      <c r="L41" s="35">
        <f t="shared" si="12"/>
        <v>6833.130000000001</v>
      </c>
      <c r="M41" s="35">
        <f t="shared" si="12"/>
        <v>7333.4100000000008</v>
      </c>
      <c r="N41" s="35">
        <f t="shared" si="12"/>
        <v>7333.7300000000005</v>
      </c>
      <c r="O41" s="35">
        <f t="shared" si="12"/>
        <v>6934.02</v>
      </c>
      <c r="P41" s="35">
        <f t="shared" si="12"/>
        <v>6534.2900000000009</v>
      </c>
      <c r="Q41" s="35">
        <f t="shared" si="12"/>
        <v>6334.5800000000008</v>
      </c>
      <c r="R41" s="35">
        <f t="shared" si="12"/>
        <v>6434.8300000000008</v>
      </c>
      <c r="S41" s="35">
        <f t="shared" si="12"/>
        <v>6434.8300000000008</v>
      </c>
      <c r="T41" s="35">
        <f t="shared" si="12"/>
        <v>6434.8300000000008</v>
      </c>
      <c r="U41" s="35">
        <f t="shared" si="12"/>
        <v>5334.8300000000008</v>
      </c>
      <c r="V41" s="35">
        <f t="shared" si="12"/>
        <v>5034.8300000000008</v>
      </c>
      <c r="W41" s="35">
        <f t="shared" si="12"/>
        <v>4834.8300000000008</v>
      </c>
      <c r="X41" s="234">
        <f>W44</f>
        <v>4534.8300000000008</v>
      </c>
      <c r="Y41" s="234">
        <f>X44</f>
        <v>3834.8600000000006</v>
      </c>
      <c r="Z41" s="234">
        <f>Y44</f>
        <v>3534.8900000000008</v>
      </c>
      <c r="AA41" s="234">
        <f>Z44</f>
        <v>4034.920000000001</v>
      </c>
      <c r="AB41" s="234">
        <f>SUM(AA44)</f>
        <v>5334.9500000000007</v>
      </c>
      <c r="AC41" s="234">
        <f t="shared" ref="AC41:AR41" si="13">AB44</f>
        <v>5735.0000000000009</v>
      </c>
      <c r="AD41" s="234">
        <f t="shared" si="13"/>
        <v>5735.0500000000011</v>
      </c>
      <c r="AE41" s="234">
        <f t="shared" si="13"/>
        <v>5435.1000000000013</v>
      </c>
      <c r="AF41" s="234">
        <f t="shared" si="13"/>
        <v>5335.2900000000009</v>
      </c>
      <c r="AG41" s="234">
        <f t="shared" si="13"/>
        <v>4435.4900000000007</v>
      </c>
      <c r="AH41" s="234">
        <f t="shared" si="13"/>
        <v>4235.6900000000005</v>
      </c>
      <c r="AI41" s="234">
        <f t="shared" si="13"/>
        <v>4235.8600000000006</v>
      </c>
      <c r="AJ41" s="234">
        <f t="shared" si="13"/>
        <v>4236.0300000000007</v>
      </c>
      <c r="AK41" s="234">
        <f t="shared" si="13"/>
        <v>4236.22</v>
      </c>
      <c r="AL41" s="234">
        <f t="shared" si="13"/>
        <v>3836.3900000000003</v>
      </c>
      <c r="AM41" s="234">
        <f t="shared" si="13"/>
        <v>3536.5400000000004</v>
      </c>
      <c r="AN41" s="234">
        <f t="shared" si="13"/>
        <v>4036.7000000000007</v>
      </c>
      <c r="AO41" s="234">
        <f t="shared" si="13"/>
        <v>3936.8700000000008</v>
      </c>
      <c r="AP41" s="234">
        <f t="shared" si="13"/>
        <v>3737.0200000000009</v>
      </c>
      <c r="AQ41" s="234">
        <f t="shared" si="13"/>
        <v>4237.6900000000005</v>
      </c>
      <c r="AR41" s="234">
        <f t="shared" si="13"/>
        <v>4938.4900000000007</v>
      </c>
    </row>
    <row r="42" spans="1:44" ht="12.75" customHeight="1" x14ac:dyDescent="0.2">
      <c r="A42" s="68" t="s">
        <v>270</v>
      </c>
      <c r="B42" s="35">
        <f>SUMIF(Income!$S$166:$S$196,B$40,Income!$D$166:$D$196)</f>
        <v>0</v>
      </c>
      <c r="C42" s="35">
        <f>SUMIF(Income!$S$166:$S$196,C$40,Income!$D$166:$D$196)</f>
        <v>0</v>
      </c>
      <c r="D42" s="35">
        <f>SUMIF(Income!$S$166:$S$196,D$40,Income!$D$166:$D$196)</f>
        <v>0</v>
      </c>
      <c r="E42" s="35">
        <f>SUMIF(Income!$S$166:$S$196,E$40,Income!$D$166:$D$196)</f>
        <v>0</v>
      </c>
      <c r="F42" s="35">
        <f>SUMIF(Income!$S$166:$S$196,F$40,Income!$D$166:$D$196)</f>
        <v>0</v>
      </c>
      <c r="G42" s="35">
        <f>SUMIF(Income!$S$166:$S$196,G$40,Income!$D$166:$D$196)</f>
        <v>0</v>
      </c>
      <c r="H42" s="35">
        <f>SUMIF(Income!$S$166:$S$196,H$40,Income!$D$166:$D$196)</f>
        <v>0</v>
      </c>
      <c r="I42" s="35">
        <f>SUMIF(Income!$S$166:$S$196,I$40,Income!$D$166:$D$196)</f>
        <v>0.17</v>
      </c>
      <c r="J42" s="35">
        <f>SUMIF(Income!$S$166:$S$196,J$40,Income!$D$166:$D$196)</f>
        <v>0.18</v>
      </c>
      <c r="K42" s="35">
        <f>SUMIF(Income!$S$166:$S$196,K$40,Income!$D$166:$D$196)</f>
        <v>1600.22</v>
      </c>
      <c r="L42" s="35">
        <f>SUMIF(Income!$S$166:$S$196,L$40,Income!$D$166:$D$196)</f>
        <v>500.28</v>
      </c>
      <c r="M42" s="35">
        <f>SUMIF(Income!$S$166:$S$196,M$40,Income!$D$166:$D$196)</f>
        <v>0.32</v>
      </c>
      <c r="N42" s="35">
        <f>SUMIF(Income!$S$166:$S$196,N$40,Income!$D$166:$D$196)</f>
        <v>0.28999999999999998</v>
      </c>
      <c r="O42" s="35">
        <f>SUMIF(Income!$S$166:$S$196,O$40,Income!$D$166:$D$196)</f>
        <v>0.27</v>
      </c>
      <c r="P42" s="35">
        <f>SUMIF(Income!$S$166:$S$196,P$40,Income!$D$166:$D$196)</f>
        <v>0.28999999999999998</v>
      </c>
      <c r="Q42" s="35">
        <f>SUMIF(Income!$S$166:$S$196,Q$40,Income!$D$166:$D$196)</f>
        <v>400.25</v>
      </c>
      <c r="R42" s="35">
        <f>SUMIF(Income!$S$166:$S$196,R$40,Income!$D$166:$D$196)</f>
        <v>0</v>
      </c>
      <c r="S42" s="35">
        <f>SUMIF(Income!$S$166:$S$196,S$40,Income!$D$166:$D$196)</f>
        <v>0</v>
      </c>
      <c r="T42" s="35">
        <f>SUMIF(Income!$S$166:$S$196,T$40,Income!$D$166:$D$196)</f>
        <v>0</v>
      </c>
      <c r="U42" s="35">
        <f>SUMIF(Income!$S$166:$S$196,U$40,Income!$D$166:$D$196)</f>
        <v>0</v>
      </c>
      <c r="V42" s="35">
        <f>SUMIF(Income!$S$166:$S$196,V$40,Income!$D$166:$D$196)</f>
        <v>0</v>
      </c>
      <c r="W42" s="35">
        <f>SUMIF(Income!$S$166:$S$196,W$40,Income!$D$166:$D$196)</f>
        <v>0</v>
      </c>
      <c r="X42" s="252">
        <v>0.03</v>
      </c>
      <c r="Y42" s="252">
        <v>0.03</v>
      </c>
      <c r="Z42" s="252">
        <v>800.03</v>
      </c>
      <c r="AA42" s="252">
        <v>1300.03</v>
      </c>
      <c r="AB42" s="252">
        <v>400.05</v>
      </c>
      <c r="AC42" s="252">
        <v>0.05</v>
      </c>
      <c r="AD42" s="252">
        <v>0.05</v>
      </c>
      <c r="AE42" s="252">
        <v>0.19</v>
      </c>
      <c r="AF42" s="252">
        <v>0.2</v>
      </c>
      <c r="AG42" s="252">
        <v>0.2</v>
      </c>
      <c r="AH42" s="252">
        <v>0.17</v>
      </c>
      <c r="AI42" s="252">
        <v>0.17</v>
      </c>
      <c r="AJ42" s="252">
        <v>0.19</v>
      </c>
      <c r="AK42" s="252">
        <v>0.17</v>
      </c>
      <c r="AL42" s="252">
        <v>0.15</v>
      </c>
      <c r="AM42" s="252">
        <v>700.16</v>
      </c>
      <c r="AN42" s="252">
        <v>0.17</v>
      </c>
      <c r="AO42" s="252">
        <v>0.15</v>
      </c>
      <c r="AP42" s="252">
        <v>500.67</v>
      </c>
      <c r="AQ42" s="252">
        <v>700.8</v>
      </c>
      <c r="AR42" s="252">
        <v>0.86</v>
      </c>
    </row>
    <row r="43" spans="1:44" ht="12.75" customHeight="1" x14ac:dyDescent="0.2">
      <c r="A43" s="6" t="s">
        <v>274</v>
      </c>
      <c r="B43" s="35">
        <f>-SUMIF(Expenditure!$P162:$P202,B$40,Expenditure!$D162:$D202)</f>
        <v>0</v>
      </c>
      <c r="C43" s="35">
        <f>-SUMIF(Expenditure!$P162:$P202,C$40,Expenditure!$D162:$D202)</f>
        <v>0</v>
      </c>
      <c r="D43" s="35">
        <f>-SUMIF(Expenditure!$P162:$P202,D$40,Expenditure!$D162:$D202)</f>
        <v>0</v>
      </c>
      <c r="E43" s="35">
        <f>-SUMIF(Expenditure!$P162:$P202,E$40,Expenditure!$D162:$D202)</f>
        <v>0</v>
      </c>
      <c r="F43" s="35">
        <f>-SUMIF(Expenditure!$P162:$P202,F$40,Expenditure!$D162:$D202)</f>
        <v>0</v>
      </c>
      <c r="G43" s="35">
        <f>-SUMIF(Expenditure!$P162:$P202,G$40,Expenditure!$D162:$D202)</f>
        <v>0</v>
      </c>
      <c r="H43" s="35">
        <f>-SUMIF(Expenditure!$P162:$P202,H$40,Expenditure!$D162:$D202)</f>
        <v>0</v>
      </c>
      <c r="I43" s="35">
        <f>-SUMIF(Expenditure!$P162:$P202,I$40,Expenditure!$D162:$D202)</f>
        <v>0</v>
      </c>
      <c r="J43" s="35">
        <f>-SUMIF(Expenditure!$P162:$P202,J$40,Expenditure!$D162:$D202)</f>
        <v>-100</v>
      </c>
      <c r="K43" s="35">
        <f>-SUMIF(Expenditure!$P162:$P202,K$40,Expenditure!$D162:$D202)</f>
        <v>0</v>
      </c>
      <c r="L43" s="35">
        <f>-SUMIF(Expenditure!$P162:$P202,L$40,Expenditure!$D162:$D202)</f>
        <v>0</v>
      </c>
      <c r="M43" s="35">
        <f>-SUMIF(Expenditure!$P162:$P202,M$40,Expenditure!$D162:$D202)</f>
        <v>0</v>
      </c>
      <c r="N43" s="35">
        <f>-SUMIF(Expenditure!$P162:$P202,N$40,Expenditure!$D162:$D202)</f>
        <v>-400</v>
      </c>
      <c r="O43" s="35">
        <f>-SUMIF(Expenditure!$P162:$P202,O$40,Expenditure!$D162:$D202)</f>
        <v>-400</v>
      </c>
      <c r="P43" s="35">
        <f>-SUMIF(Expenditure!$P162:$P202,P$40,Expenditure!$D162:$D202)</f>
        <v>-200</v>
      </c>
      <c r="Q43" s="35">
        <f>-SUMIF(Expenditure!$P162:$P202,Q$40,Expenditure!$D162:$D202)</f>
        <v>-300</v>
      </c>
      <c r="R43" s="35">
        <f>-SUMIF(Expenditure!$P162:$P202,R$40,Expenditure!$D162:$D202)</f>
        <v>0</v>
      </c>
      <c r="S43" s="35">
        <f>-SUMIF(Expenditure!$P162:$P202,S$40,Expenditure!$D162:$D202)</f>
        <v>0</v>
      </c>
      <c r="T43" s="35">
        <f>-SUMIF(Expenditure!$P162:$P202,T$40,Expenditure!$D162:$D202)</f>
        <v>-1100</v>
      </c>
      <c r="U43" s="35">
        <f>-SUMIF(Expenditure!$P162:$P202,U$40,Expenditure!$D162:$D202)</f>
        <v>-300</v>
      </c>
      <c r="V43" s="35">
        <f>-SUMIF(Expenditure!$P162:$P202,V$40,Expenditure!$D162:$D202)</f>
        <v>-200</v>
      </c>
      <c r="W43" s="35">
        <f>-SUMIF(Expenditure!$P162:$P202,W$40,Expenditure!$D162:$D202)</f>
        <v>-300</v>
      </c>
      <c r="X43" s="252">
        <v>-700</v>
      </c>
      <c r="Y43" s="252">
        <v>-300</v>
      </c>
      <c r="Z43" s="252">
        <v>-300</v>
      </c>
      <c r="AA43" s="252">
        <v>0</v>
      </c>
      <c r="AB43" s="252">
        <v>0</v>
      </c>
      <c r="AC43" s="252">
        <v>0</v>
      </c>
      <c r="AD43" s="252">
        <v>-300</v>
      </c>
      <c r="AE43" s="252">
        <v>-100</v>
      </c>
      <c r="AF43" s="252">
        <v>-900</v>
      </c>
      <c r="AG43" s="252">
        <v>-200</v>
      </c>
      <c r="AH43">
        <v>0</v>
      </c>
      <c r="AI43">
        <v>0</v>
      </c>
      <c r="AJ43">
        <v>0</v>
      </c>
      <c r="AK43" s="252">
        <v>-400</v>
      </c>
      <c r="AL43" s="252">
        <v>-300</v>
      </c>
      <c r="AM43" s="252">
        <v>-200</v>
      </c>
      <c r="AN43" s="252">
        <v>-100</v>
      </c>
      <c r="AO43" s="252">
        <v>-200</v>
      </c>
      <c r="AP43" s="252">
        <v>0</v>
      </c>
      <c r="AQ43" s="252">
        <v>0</v>
      </c>
      <c r="AR43" s="252">
        <v>0</v>
      </c>
    </row>
    <row r="44" spans="1:44" ht="12.75" customHeight="1" x14ac:dyDescent="0.2">
      <c r="A44" s="6" t="s">
        <v>319</v>
      </c>
      <c r="B44" s="35">
        <f t="shared" ref="B44:W44" si="14">SUM(B41:B43)</f>
        <v>5332.56</v>
      </c>
      <c r="C44" s="35">
        <f t="shared" si="14"/>
        <v>5332.56</v>
      </c>
      <c r="D44" s="35">
        <f t="shared" si="14"/>
        <v>5332.56</v>
      </c>
      <c r="E44" s="35">
        <f t="shared" si="14"/>
        <v>5332.56</v>
      </c>
      <c r="F44" s="35">
        <f t="shared" si="14"/>
        <v>5332.56</v>
      </c>
      <c r="G44" s="35">
        <f t="shared" si="14"/>
        <v>5332.56</v>
      </c>
      <c r="H44" s="35">
        <f t="shared" si="14"/>
        <v>5332.56</v>
      </c>
      <c r="I44" s="35">
        <f t="shared" si="14"/>
        <v>5332.7300000000005</v>
      </c>
      <c r="J44" s="35">
        <f t="shared" si="14"/>
        <v>5232.9100000000008</v>
      </c>
      <c r="K44" s="35">
        <f t="shared" si="14"/>
        <v>6833.130000000001</v>
      </c>
      <c r="L44" s="35">
        <f t="shared" si="14"/>
        <v>7333.4100000000008</v>
      </c>
      <c r="M44" s="35">
        <f t="shared" si="14"/>
        <v>7333.7300000000005</v>
      </c>
      <c r="N44" s="35">
        <f t="shared" si="14"/>
        <v>6934.02</v>
      </c>
      <c r="O44" s="35">
        <f t="shared" si="14"/>
        <v>6534.2900000000009</v>
      </c>
      <c r="P44" s="35">
        <f t="shared" si="14"/>
        <v>6334.5800000000008</v>
      </c>
      <c r="Q44" s="35">
        <f t="shared" si="14"/>
        <v>6434.8300000000008</v>
      </c>
      <c r="R44" s="35">
        <f t="shared" si="14"/>
        <v>6434.8300000000008</v>
      </c>
      <c r="S44" s="35">
        <f t="shared" si="14"/>
        <v>6434.8300000000008</v>
      </c>
      <c r="T44" s="35">
        <f t="shared" si="14"/>
        <v>5334.8300000000008</v>
      </c>
      <c r="U44" s="35">
        <f t="shared" si="14"/>
        <v>5034.8300000000008</v>
      </c>
      <c r="V44" s="35">
        <f t="shared" si="14"/>
        <v>4834.8300000000008</v>
      </c>
      <c r="W44" s="35">
        <f t="shared" si="14"/>
        <v>4534.8300000000008</v>
      </c>
      <c r="X44" s="234">
        <f t="shared" ref="X44:AR44" si="15">SUM(X41:X43)</f>
        <v>3834.8600000000006</v>
      </c>
      <c r="Y44" s="234">
        <f t="shared" si="15"/>
        <v>3534.8900000000008</v>
      </c>
      <c r="Z44" s="234">
        <f t="shared" si="15"/>
        <v>4034.920000000001</v>
      </c>
      <c r="AA44" s="234">
        <f t="shared" si="15"/>
        <v>5334.9500000000007</v>
      </c>
      <c r="AB44" s="234">
        <f t="shared" si="15"/>
        <v>5735.0000000000009</v>
      </c>
      <c r="AC44" s="234">
        <f t="shared" si="15"/>
        <v>5735.0500000000011</v>
      </c>
      <c r="AD44" s="234">
        <f t="shared" si="15"/>
        <v>5435.1000000000013</v>
      </c>
      <c r="AE44" s="234">
        <f t="shared" si="15"/>
        <v>5335.2900000000009</v>
      </c>
      <c r="AF44" s="234">
        <f t="shared" si="15"/>
        <v>4435.4900000000007</v>
      </c>
      <c r="AG44" s="234">
        <f t="shared" si="15"/>
        <v>4235.6900000000005</v>
      </c>
      <c r="AH44" s="234">
        <f t="shared" si="15"/>
        <v>4235.8600000000006</v>
      </c>
      <c r="AI44" s="234">
        <f t="shared" si="15"/>
        <v>4236.0300000000007</v>
      </c>
      <c r="AJ44" s="234">
        <f t="shared" si="15"/>
        <v>4236.22</v>
      </c>
      <c r="AK44" s="234">
        <f t="shared" si="15"/>
        <v>3836.3900000000003</v>
      </c>
      <c r="AL44" s="234">
        <f t="shared" si="15"/>
        <v>3536.5400000000004</v>
      </c>
      <c r="AM44" s="234">
        <f t="shared" si="15"/>
        <v>4036.7000000000007</v>
      </c>
      <c r="AN44" s="234">
        <f t="shared" si="15"/>
        <v>3936.8700000000008</v>
      </c>
      <c r="AO44" s="234">
        <f t="shared" si="15"/>
        <v>3737.0200000000009</v>
      </c>
      <c r="AP44" s="234">
        <f t="shared" si="15"/>
        <v>4237.6900000000005</v>
      </c>
      <c r="AQ44" s="234">
        <f t="shared" si="15"/>
        <v>4938.4900000000007</v>
      </c>
      <c r="AR44" s="234">
        <f t="shared" si="15"/>
        <v>4939.3500000000004</v>
      </c>
    </row>
    <row r="45" spans="1:44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44" ht="12.75" customHeight="1" x14ac:dyDescent="0.2">
      <c r="A46" s="6" t="s">
        <v>320</v>
      </c>
      <c r="B46" s="160"/>
      <c r="C46" s="160"/>
      <c r="D46" s="160"/>
      <c r="E46" s="160"/>
      <c r="F46" s="160"/>
      <c r="G46" s="160"/>
      <c r="H46" s="160"/>
      <c r="I46" s="161">
        <v>5332.73</v>
      </c>
      <c r="J46" s="161">
        <v>5232.91</v>
      </c>
      <c r="K46" s="41">
        <v>6833.13</v>
      </c>
      <c r="L46" s="167">
        <v>7333.41</v>
      </c>
      <c r="M46" s="44">
        <v>7333.73</v>
      </c>
      <c r="N46" s="44">
        <v>6934.02</v>
      </c>
      <c r="O46" s="44">
        <v>6534.29</v>
      </c>
      <c r="P46" s="44">
        <v>6334.58</v>
      </c>
      <c r="Q46" s="44">
        <v>6434.83</v>
      </c>
      <c r="R46" s="44">
        <v>6435.1</v>
      </c>
      <c r="S46" s="44">
        <v>6435.2</v>
      </c>
      <c r="T46" s="44">
        <v>5435.25</v>
      </c>
      <c r="U46" s="44">
        <v>5135.3</v>
      </c>
      <c r="V46" s="44">
        <v>4935.34</v>
      </c>
      <c r="W46" s="44">
        <v>4635.38</v>
      </c>
      <c r="AF46">
        <v>4536.03</v>
      </c>
      <c r="AR46">
        <v>5039.8999999999996</v>
      </c>
    </row>
    <row r="47" spans="1:44" ht="12.75" customHeight="1" x14ac:dyDescent="0.2">
      <c r="A47" s="6" t="s">
        <v>321</v>
      </c>
      <c r="B47" s="35">
        <f t="shared" ref="B47:W47" si="16">+B44-B46</f>
        <v>5332.56</v>
      </c>
      <c r="C47" s="35">
        <f t="shared" si="16"/>
        <v>5332.56</v>
      </c>
      <c r="D47" s="35">
        <f t="shared" si="16"/>
        <v>5332.56</v>
      </c>
      <c r="E47" s="35">
        <f t="shared" si="16"/>
        <v>5332.56</v>
      </c>
      <c r="F47" s="35">
        <f t="shared" si="16"/>
        <v>5332.56</v>
      </c>
      <c r="G47" s="35">
        <f t="shared" si="16"/>
        <v>5332.56</v>
      </c>
      <c r="H47" s="35">
        <f t="shared" si="16"/>
        <v>5332.56</v>
      </c>
      <c r="I47" s="35">
        <f t="shared" si="16"/>
        <v>0</v>
      </c>
      <c r="J47" s="35">
        <f t="shared" si="16"/>
        <v>0</v>
      </c>
      <c r="K47" s="35">
        <f t="shared" si="16"/>
        <v>0</v>
      </c>
      <c r="L47" s="35">
        <f t="shared" si="16"/>
        <v>0</v>
      </c>
      <c r="M47" s="35">
        <f t="shared" si="16"/>
        <v>0</v>
      </c>
      <c r="N47" s="35">
        <f t="shared" si="16"/>
        <v>0</v>
      </c>
      <c r="O47" s="35">
        <f t="shared" si="16"/>
        <v>0</v>
      </c>
      <c r="P47" s="35">
        <f t="shared" si="16"/>
        <v>0</v>
      </c>
      <c r="Q47" s="35">
        <f t="shared" si="16"/>
        <v>0</v>
      </c>
      <c r="R47" s="35">
        <f t="shared" si="16"/>
        <v>-0.26999999999952706</v>
      </c>
      <c r="S47" s="35">
        <f t="shared" si="16"/>
        <v>-0.36999999999898137</v>
      </c>
      <c r="T47" s="35">
        <f t="shared" si="16"/>
        <v>-100.41999999999916</v>
      </c>
      <c r="U47" s="35">
        <f t="shared" si="16"/>
        <v>-100.46999999999935</v>
      </c>
      <c r="V47" s="35">
        <f t="shared" si="16"/>
        <v>-100.50999999999931</v>
      </c>
      <c r="W47" s="35">
        <f t="shared" si="16"/>
        <v>-100.54999999999927</v>
      </c>
      <c r="AF47" s="250">
        <f>+AF44-AF46</f>
        <v>-100.53999999999905</v>
      </c>
      <c r="AR47" s="250">
        <f>+AR44-AR46</f>
        <v>-100.54999999999927</v>
      </c>
    </row>
    <row r="48" spans="1:44" ht="12.75" customHeight="1" x14ac:dyDescent="0.2">
      <c r="A48" s="6"/>
      <c r="B48" s="35"/>
      <c r="C48" s="35"/>
      <c r="D48" s="35"/>
      <c r="E48" s="35"/>
      <c r="F48" s="35"/>
      <c r="G48" s="6"/>
      <c r="H48" s="6"/>
      <c r="I48" s="6"/>
      <c r="J48" s="6"/>
      <c r="K48" s="6"/>
      <c r="L48" s="7"/>
    </row>
    <row r="49" spans="1:12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ht="12.75" customHeight="1" x14ac:dyDescent="0.2">
      <c r="A50" s="6"/>
      <c r="B50" s="35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spans="1:12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1:12" ht="17.25" customHeight="1" x14ac:dyDescent="0.25">
      <c r="A52" s="1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17.25" customHeight="1" x14ac:dyDescent="0.25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2.75" customHeight="1" x14ac:dyDescent="0.2">
      <c r="A54" s="158"/>
      <c r="B54" s="158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1:12" ht="12.75" customHeight="1" x14ac:dyDescent="0.2">
      <c r="A55" s="68" t="s">
        <v>602</v>
      </c>
      <c r="B55" s="35">
        <f>+Income!P240</f>
        <v>21000</v>
      </c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1:12" ht="12.75" customHeight="1" x14ac:dyDescent="0.2">
      <c r="A56" s="6" t="s">
        <v>607</v>
      </c>
      <c r="B56" s="35">
        <f>-Expenditure!L206</f>
        <v>-19100</v>
      </c>
      <c r="C56" s="6"/>
      <c r="D56" s="6"/>
      <c r="E56" s="6"/>
      <c r="F56" s="6"/>
      <c r="G56" s="6"/>
      <c r="H56" s="6"/>
      <c r="I56" s="6"/>
      <c r="J56" s="6"/>
      <c r="K56" s="6"/>
      <c r="L56" s="7"/>
    </row>
    <row r="57" spans="1:12" ht="12.75" customHeight="1" x14ac:dyDescent="0.2">
      <c r="A57" s="6" t="s">
        <v>616</v>
      </c>
      <c r="B57" s="35">
        <f>SUM(B55:B56)</f>
        <v>1900</v>
      </c>
      <c r="C57" s="6"/>
      <c r="D57" s="6"/>
      <c r="E57" s="6"/>
      <c r="F57" s="6"/>
      <c r="G57" s="6"/>
      <c r="H57" s="6"/>
      <c r="I57" s="6"/>
      <c r="J57" s="6"/>
      <c r="K57" s="6"/>
      <c r="L57" s="7"/>
    </row>
    <row r="58" spans="1:12" ht="12.75" customHeight="1" x14ac:dyDescent="0.2">
      <c r="A58" s="6"/>
      <c r="B58" s="35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</sheetData>
  <conditionalFormatting sqref="B14:J14 B24:W24 B37:J37 B47:W47">
    <cfRule type="cellIs" dxfId="1" priority="1" stopIfTrue="1" operator="equal">
      <formula>0</formula>
    </cfRule>
  </conditionalFormatting>
  <conditionalFormatting sqref="B14 B24:E24 B37 B47:W47">
    <cfRule type="cellIs" dxfId="0" priority="2" stopIfTrue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1099"/>
  <sheetViews>
    <sheetView workbookViewId="0">
      <pane xSplit="4" ySplit="1" topLeftCell="J121" activePane="bottomRight" state="frozen"/>
      <selection pane="topRight" activeCell="E1" sqref="E1"/>
      <selection pane="bottomLeft" activeCell="A2" sqref="A2"/>
      <selection pane="bottomRight" activeCell="K134" sqref="K134"/>
    </sheetView>
  </sheetViews>
  <sheetFormatPr defaultColWidth="17.42578125" defaultRowHeight="15" customHeight="1" x14ac:dyDescent="0.2"/>
  <cols>
    <col min="1" max="1" width="11.42578125" customWidth="1"/>
    <col min="2" max="2" width="7.85546875" customWidth="1"/>
    <col min="3" max="3" width="36.5703125" customWidth="1"/>
    <col min="4" max="4" width="10.85546875" customWidth="1"/>
    <col min="5" max="5" width="11.5703125" customWidth="1"/>
    <col min="6" max="6" width="11.5703125" hidden="1" customWidth="1"/>
    <col min="7" max="9" width="11.5703125" customWidth="1"/>
    <col min="10" max="10" width="13.5703125" customWidth="1"/>
    <col min="11" max="12" width="9.42578125" customWidth="1"/>
    <col min="13" max="14" width="11.5703125" customWidth="1"/>
    <col min="15" max="15" width="9.42578125" customWidth="1"/>
    <col min="16" max="16" width="9.85546875" customWidth="1"/>
    <col min="17" max="17" width="9.42578125" customWidth="1"/>
    <col min="18" max="18" width="3.5703125" customWidth="1"/>
    <col min="19" max="19" width="9.42578125" customWidth="1"/>
    <col min="20" max="20" width="9.140625" customWidth="1"/>
    <col min="21" max="22" width="8.85546875" customWidth="1"/>
  </cols>
  <sheetData>
    <row r="1" spans="1:21" ht="37.5" customHeight="1" x14ac:dyDescent="0.2">
      <c r="A1" s="2" t="s">
        <v>1</v>
      </c>
      <c r="B1" s="3" t="s">
        <v>2</v>
      </c>
      <c r="C1" s="5" t="s">
        <v>3</v>
      </c>
      <c r="D1" s="8" t="s">
        <v>4</v>
      </c>
      <c r="E1" s="13" t="s">
        <v>5</v>
      </c>
      <c r="F1" s="13" t="s">
        <v>9</v>
      </c>
      <c r="G1" s="13" t="s">
        <v>10</v>
      </c>
      <c r="H1" s="13" t="s">
        <v>11</v>
      </c>
      <c r="I1" s="13" t="s">
        <v>12</v>
      </c>
      <c r="J1" s="15" t="s">
        <v>13</v>
      </c>
      <c r="K1" s="17" t="s">
        <v>14</v>
      </c>
      <c r="L1" s="13" t="s">
        <v>16</v>
      </c>
      <c r="M1" s="13" t="s">
        <v>17</v>
      </c>
      <c r="N1" s="13" t="s">
        <v>18</v>
      </c>
      <c r="O1" s="13" t="s">
        <v>19</v>
      </c>
      <c r="P1" s="18" t="s">
        <v>20</v>
      </c>
      <c r="Q1" s="19" t="s">
        <v>21</v>
      </c>
      <c r="R1" s="6"/>
      <c r="S1" s="21" t="s">
        <v>22</v>
      </c>
      <c r="T1" s="22"/>
      <c r="U1" s="6"/>
    </row>
    <row r="2" spans="1:21" x14ac:dyDescent="0.2">
      <c r="A2" s="24" t="s">
        <v>25</v>
      </c>
      <c r="B2" s="2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6"/>
      <c r="R2" s="6"/>
      <c r="S2" s="36"/>
      <c r="T2" s="39" t="str">
        <f>IF(SUM(E2:Q2)=D2,".","Error")</f>
        <v>.</v>
      </c>
      <c r="U2" s="6"/>
    </row>
    <row r="3" spans="1:21" ht="12.75" customHeight="1" x14ac:dyDescent="0.2">
      <c r="A3" s="40"/>
      <c r="B3" s="42"/>
      <c r="C3" s="41"/>
      <c r="D3" s="38" t="e">
        <f>+D26DD3:D24</f>
        <v>#NAME?</v>
      </c>
      <c r="E3" s="35"/>
      <c r="F3" s="35"/>
      <c r="G3" s="35"/>
      <c r="H3" s="43"/>
      <c r="I3" s="35"/>
      <c r="J3" s="35"/>
      <c r="K3" s="35"/>
      <c r="L3" s="35"/>
      <c r="M3" s="35"/>
      <c r="N3" s="35"/>
      <c r="O3" s="35"/>
      <c r="P3" s="35"/>
      <c r="Q3" s="6"/>
      <c r="R3" s="6"/>
      <c r="S3" s="45"/>
      <c r="T3" s="39"/>
      <c r="U3" s="6"/>
    </row>
    <row r="4" spans="1:21" ht="12.75" customHeight="1" x14ac:dyDescent="0.2">
      <c r="A4" s="46">
        <v>42006</v>
      </c>
      <c r="B4" s="42"/>
      <c r="C4" s="41" t="s">
        <v>46</v>
      </c>
      <c r="D4" s="38">
        <f t="shared" ref="D4:D36" si="0">SUM(G4:Q4)</f>
        <v>25</v>
      </c>
      <c r="E4" s="35"/>
      <c r="F4" s="35"/>
      <c r="G4" s="43">
        <v>25</v>
      </c>
      <c r="H4" s="43"/>
      <c r="I4" s="35"/>
      <c r="J4" s="35"/>
      <c r="K4" s="35"/>
      <c r="L4" s="35"/>
      <c r="M4" s="35"/>
      <c r="N4" s="35"/>
      <c r="O4" s="35"/>
      <c r="P4" s="35"/>
      <c r="Q4" s="6"/>
      <c r="R4" s="6"/>
      <c r="S4" s="45">
        <v>109</v>
      </c>
      <c r="T4" s="39" t="str">
        <f t="shared" ref="T4:T128" si="1">IF(SUM(E4:Q4)=D4,".","Error")</f>
        <v>.</v>
      </c>
      <c r="U4" s="6"/>
    </row>
    <row r="5" spans="1:21" ht="12.75" customHeight="1" x14ac:dyDescent="0.2">
      <c r="A5" s="46">
        <v>42044</v>
      </c>
      <c r="B5" s="42"/>
      <c r="C5" s="41" t="s">
        <v>47</v>
      </c>
      <c r="D5" s="38">
        <f t="shared" si="0"/>
        <v>30</v>
      </c>
      <c r="E5" s="35"/>
      <c r="F5" s="35"/>
      <c r="G5" s="35"/>
      <c r="H5" s="43">
        <v>30</v>
      </c>
      <c r="I5" s="35"/>
      <c r="J5" s="35"/>
      <c r="K5" s="35"/>
      <c r="L5" s="35"/>
      <c r="M5" s="35"/>
      <c r="N5" s="35"/>
      <c r="O5" s="35"/>
      <c r="P5" s="35"/>
      <c r="Q5" s="6"/>
      <c r="R5" s="6"/>
      <c r="S5" s="45">
        <v>110</v>
      </c>
      <c r="T5" s="39" t="str">
        <f t="shared" si="1"/>
        <v>.</v>
      </c>
      <c r="U5" s="6"/>
    </row>
    <row r="6" spans="1:21" ht="12.75" customHeight="1" x14ac:dyDescent="0.2">
      <c r="A6" s="46">
        <v>42044</v>
      </c>
      <c r="B6" s="42"/>
      <c r="C6" s="41" t="s">
        <v>46</v>
      </c>
      <c r="D6" s="38">
        <f t="shared" si="0"/>
        <v>30</v>
      </c>
      <c r="E6" s="35"/>
      <c r="F6" s="35"/>
      <c r="G6" s="35"/>
      <c r="H6" s="43">
        <v>30</v>
      </c>
      <c r="I6" s="35"/>
      <c r="J6" s="35"/>
      <c r="K6" s="35"/>
      <c r="L6" s="35"/>
      <c r="M6" s="35"/>
      <c r="N6" s="35"/>
      <c r="O6" s="35"/>
      <c r="P6" s="35"/>
      <c r="Q6" s="6"/>
      <c r="R6" s="6"/>
      <c r="S6" s="45">
        <v>110</v>
      </c>
      <c r="T6" s="39" t="str">
        <f t="shared" si="1"/>
        <v>.</v>
      </c>
      <c r="U6" s="6"/>
    </row>
    <row r="7" spans="1:21" ht="12.75" customHeight="1" x14ac:dyDescent="0.2">
      <c r="A7" s="46">
        <v>42044</v>
      </c>
      <c r="B7" s="42"/>
      <c r="C7" s="41" t="s">
        <v>49</v>
      </c>
      <c r="D7" s="38">
        <f t="shared" si="0"/>
        <v>45</v>
      </c>
      <c r="E7" s="35"/>
      <c r="F7" s="35"/>
      <c r="G7" s="35"/>
      <c r="H7" s="43">
        <v>45</v>
      </c>
      <c r="I7" s="35"/>
      <c r="J7" s="35"/>
      <c r="K7" s="35"/>
      <c r="L7" s="35"/>
      <c r="M7" s="35"/>
      <c r="N7" s="35"/>
      <c r="O7" s="35"/>
      <c r="P7" s="43"/>
      <c r="Q7" s="6"/>
      <c r="R7" s="6"/>
      <c r="S7" s="45">
        <v>110</v>
      </c>
      <c r="T7" s="39" t="str">
        <f t="shared" si="1"/>
        <v>.</v>
      </c>
      <c r="U7" s="6"/>
    </row>
    <row r="8" spans="1:21" ht="12.75" customHeight="1" x14ac:dyDescent="0.2">
      <c r="A8" s="46">
        <v>42045</v>
      </c>
      <c r="B8" s="42"/>
      <c r="C8" s="41" t="s">
        <v>50</v>
      </c>
      <c r="D8" s="38">
        <f t="shared" si="0"/>
        <v>45</v>
      </c>
      <c r="E8" s="35"/>
      <c r="F8" s="35"/>
      <c r="G8" s="35"/>
      <c r="H8" s="43">
        <v>45</v>
      </c>
      <c r="I8" s="35"/>
      <c r="J8" s="35"/>
      <c r="K8" s="35"/>
      <c r="L8" s="35"/>
      <c r="M8" s="35"/>
      <c r="N8" s="35"/>
      <c r="O8" s="35"/>
      <c r="P8" s="35"/>
      <c r="Q8" s="6"/>
      <c r="R8" s="6"/>
      <c r="S8" s="45">
        <v>110</v>
      </c>
      <c r="T8" s="39" t="str">
        <f t="shared" si="1"/>
        <v>.</v>
      </c>
      <c r="U8" s="6"/>
    </row>
    <row r="9" spans="1:21" ht="14.25" customHeight="1" x14ac:dyDescent="0.3">
      <c r="A9" s="46">
        <v>42045</v>
      </c>
      <c r="B9" s="42"/>
      <c r="C9" s="51" t="s">
        <v>51</v>
      </c>
      <c r="D9" s="38">
        <f t="shared" si="0"/>
        <v>30</v>
      </c>
      <c r="E9" s="35"/>
      <c r="F9" s="35"/>
      <c r="G9" s="35"/>
      <c r="H9" s="43">
        <v>30</v>
      </c>
      <c r="I9" s="35"/>
      <c r="J9" s="35"/>
      <c r="K9" s="35"/>
      <c r="L9" s="35"/>
      <c r="M9" s="35"/>
      <c r="N9" s="35"/>
      <c r="O9" s="35"/>
      <c r="P9" s="35"/>
      <c r="Q9" s="6"/>
      <c r="R9" s="6"/>
      <c r="S9" s="45">
        <v>110</v>
      </c>
      <c r="T9" s="39" t="str">
        <f t="shared" si="1"/>
        <v>.</v>
      </c>
      <c r="U9" s="6"/>
    </row>
    <row r="10" spans="1:21" ht="12.75" customHeight="1" x14ac:dyDescent="0.2">
      <c r="A10" s="46">
        <v>42046</v>
      </c>
      <c r="B10" s="42"/>
      <c r="C10" s="41" t="s">
        <v>52</v>
      </c>
      <c r="D10" s="38">
        <f t="shared" si="0"/>
        <v>30</v>
      </c>
      <c r="E10" s="35"/>
      <c r="F10" s="35"/>
      <c r="G10" s="35"/>
      <c r="H10" s="43">
        <v>30</v>
      </c>
      <c r="I10" s="35"/>
      <c r="J10" s="35"/>
      <c r="K10" s="35"/>
      <c r="L10" s="35"/>
      <c r="M10" s="35"/>
      <c r="N10" s="35"/>
      <c r="O10" s="35"/>
      <c r="P10" s="35"/>
      <c r="Q10" s="6"/>
      <c r="R10" s="6"/>
      <c r="S10" s="45">
        <v>111</v>
      </c>
      <c r="T10" s="39" t="str">
        <f t="shared" si="1"/>
        <v>.</v>
      </c>
      <c r="U10" s="6"/>
    </row>
    <row r="11" spans="1:21" ht="12.75" customHeight="1" x14ac:dyDescent="0.2">
      <c r="A11" s="46">
        <v>42047</v>
      </c>
      <c r="B11" s="42"/>
      <c r="C11" s="41" t="s">
        <v>53</v>
      </c>
      <c r="D11" s="38">
        <f t="shared" si="0"/>
        <v>45</v>
      </c>
      <c r="E11" s="35"/>
      <c r="F11" s="35"/>
      <c r="G11" s="35"/>
      <c r="H11" s="43">
        <v>45</v>
      </c>
      <c r="I11" s="35"/>
      <c r="J11" s="35"/>
      <c r="K11" s="35"/>
      <c r="L11" s="35"/>
      <c r="M11" s="35"/>
      <c r="N11" s="35"/>
      <c r="O11" s="35"/>
      <c r="P11" s="35"/>
      <c r="Q11" s="6"/>
      <c r="R11" s="6"/>
      <c r="S11" s="45">
        <v>111</v>
      </c>
      <c r="T11" s="39" t="str">
        <f t="shared" si="1"/>
        <v>.</v>
      </c>
      <c r="U11" s="6"/>
    </row>
    <row r="12" spans="1:21" ht="12.75" customHeight="1" x14ac:dyDescent="0.2">
      <c r="A12" s="46">
        <v>42048</v>
      </c>
      <c r="B12" s="42"/>
      <c r="C12" s="41" t="s">
        <v>54</v>
      </c>
      <c r="D12" s="38">
        <f t="shared" si="0"/>
        <v>70</v>
      </c>
      <c r="E12" s="35"/>
      <c r="F12" s="35"/>
      <c r="G12" s="35"/>
      <c r="H12" s="35"/>
      <c r="I12" s="35"/>
      <c r="J12" s="35"/>
      <c r="K12" s="35"/>
      <c r="L12" s="35"/>
      <c r="M12" s="35"/>
      <c r="N12" s="43">
        <v>70</v>
      </c>
      <c r="O12" s="35"/>
      <c r="P12" s="35"/>
      <c r="Q12" s="6"/>
      <c r="R12" s="6"/>
      <c r="S12" s="45">
        <v>111</v>
      </c>
      <c r="T12" s="39" t="str">
        <f t="shared" si="1"/>
        <v>.</v>
      </c>
      <c r="U12" s="6"/>
    </row>
    <row r="13" spans="1:21" ht="12.75" customHeight="1" x14ac:dyDescent="0.2">
      <c r="A13" s="46">
        <v>42048</v>
      </c>
      <c r="B13" s="42"/>
      <c r="C13" s="41" t="s">
        <v>55</v>
      </c>
      <c r="D13" s="38">
        <f t="shared" si="0"/>
        <v>90</v>
      </c>
      <c r="E13" s="35"/>
      <c r="F13" s="35"/>
      <c r="G13" s="35"/>
      <c r="H13" s="43">
        <v>90</v>
      </c>
      <c r="I13" s="35"/>
      <c r="J13" s="35"/>
      <c r="K13" s="35"/>
      <c r="L13" s="35"/>
      <c r="M13" s="35"/>
      <c r="N13" s="35"/>
      <c r="O13" s="35"/>
      <c r="P13" s="35"/>
      <c r="Q13" s="6"/>
      <c r="R13" s="6"/>
      <c r="S13" s="45">
        <v>111</v>
      </c>
      <c r="T13" s="39" t="str">
        <f t="shared" si="1"/>
        <v>.</v>
      </c>
      <c r="U13" s="6"/>
    </row>
    <row r="14" spans="1:21" ht="12.75" customHeight="1" x14ac:dyDescent="0.2">
      <c r="A14" s="46">
        <v>42053</v>
      </c>
      <c r="B14" s="42"/>
      <c r="C14" s="41" t="s">
        <v>56</v>
      </c>
      <c r="D14" s="38">
        <f t="shared" si="0"/>
        <v>80</v>
      </c>
      <c r="E14" s="35"/>
      <c r="F14" s="35"/>
      <c r="G14" s="35"/>
      <c r="H14" s="43">
        <v>80</v>
      </c>
      <c r="I14" s="35"/>
      <c r="J14" s="35"/>
      <c r="K14" s="35"/>
      <c r="L14" s="35"/>
      <c r="M14" s="35"/>
      <c r="N14" s="35"/>
      <c r="O14" s="35"/>
      <c r="P14" s="35"/>
      <c r="Q14" s="6"/>
      <c r="R14" s="6"/>
      <c r="S14" s="45">
        <v>111</v>
      </c>
      <c r="T14" s="39" t="str">
        <f t="shared" si="1"/>
        <v>.</v>
      </c>
      <c r="U14" s="6"/>
    </row>
    <row r="15" spans="1:21" ht="12.75" customHeight="1" x14ac:dyDescent="0.2">
      <c r="A15" s="46">
        <v>42054</v>
      </c>
      <c r="B15" s="42"/>
      <c r="C15" s="41" t="s">
        <v>57</v>
      </c>
      <c r="D15" s="38">
        <f t="shared" si="0"/>
        <v>30</v>
      </c>
      <c r="E15" s="35"/>
      <c r="F15" s="35"/>
      <c r="G15" s="35"/>
      <c r="H15" s="43">
        <v>30</v>
      </c>
      <c r="I15" s="35"/>
      <c r="J15" s="35"/>
      <c r="K15" s="35"/>
      <c r="L15" s="35"/>
      <c r="M15" s="35"/>
      <c r="N15" s="35"/>
      <c r="O15" s="35"/>
      <c r="P15" s="35"/>
      <c r="Q15" s="6"/>
      <c r="R15" s="6"/>
      <c r="S15" s="45">
        <v>111</v>
      </c>
      <c r="T15" s="39" t="str">
        <f t="shared" si="1"/>
        <v>.</v>
      </c>
      <c r="U15" s="6"/>
    </row>
    <row r="16" spans="1:21" ht="12.75" customHeight="1" x14ac:dyDescent="0.2">
      <c r="A16" s="46">
        <v>42054</v>
      </c>
      <c r="B16" s="42"/>
      <c r="C16" s="41" t="s">
        <v>59</v>
      </c>
      <c r="D16" s="38">
        <f t="shared" si="0"/>
        <v>30</v>
      </c>
      <c r="E16" s="35"/>
      <c r="F16" s="35"/>
      <c r="G16" s="35"/>
      <c r="H16" s="43">
        <v>30</v>
      </c>
      <c r="I16" s="35"/>
      <c r="J16" s="35"/>
      <c r="K16" s="35"/>
      <c r="L16" s="35"/>
      <c r="M16" s="35"/>
      <c r="N16" s="35"/>
      <c r="O16" s="35"/>
      <c r="P16" s="35"/>
      <c r="Q16" s="6"/>
      <c r="R16" s="6"/>
      <c r="S16" s="45">
        <v>111</v>
      </c>
      <c r="T16" s="39" t="str">
        <f t="shared" si="1"/>
        <v>.</v>
      </c>
      <c r="U16" s="6"/>
    </row>
    <row r="17" spans="1:21" ht="12.75" customHeight="1" x14ac:dyDescent="0.2">
      <c r="A17" s="46">
        <v>42055</v>
      </c>
      <c r="B17" s="42"/>
      <c r="C17" s="41" t="s">
        <v>61</v>
      </c>
      <c r="D17" s="38">
        <f t="shared" si="0"/>
        <v>80</v>
      </c>
      <c r="E17" s="35"/>
      <c r="F17" s="35"/>
      <c r="G17" s="35"/>
      <c r="H17" s="43">
        <v>80</v>
      </c>
      <c r="I17" s="35"/>
      <c r="J17" s="35"/>
      <c r="K17" s="35"/>
      <c r="L17" s="35"/>
      <c r="M17" s="35"/>
      <c r="N17" s="35"/>
      <c r="O17" s="35"/>
      <c r="P17" s="35"/>
      <c r="Q17" s="35"/>
      <c r="R17" s="6"/>
      <c r="S17" s="45">
        <v>112</v>
      </c>
      <c r="T17" s="39" t="str">
        <f t="shared" si="1"/>
        <v>.</v>
      </c>
      <c r="U17" s="6"/>
    </row>
    <row r="18" spans="1:21" ht="12.75" customHeight="1" x14ac:dyDescent="0.2">
      <c r="A18" s="46">
        <v>42062</v>
      </c>
      <c r="B18" s="42"/>
      <c r="C18" s="41" t="s">
        <v>62</v>
      </c>
      <c r="D18" s="38">
        <f t="shared" si="0"/>
        <v>80</v>
      </c>
      <c r="E18" s="35"/>
      <c r="F18" s="35"/>
      <c r="G18" s="35"/>
      <c r="H18" s="43">
        <v>80</v>
      </c>
      <c r="I18" s="35"/>
      <c r="J18" s="35"/>
      <c r="K18" s="35"/>
      <c r="L18" s="35"/>
      <c r="M18" s="35"/>
      <c r="N18" s="35"/>
      <c r="O18" s="35"/>
      <c r="P18" s="35"/>
      <c r="Q18" s="6"/>
      <c r="R18" s="6"/>
      <c r="S18" s="45">
        <v>112</v>
      </c>
      <c r="T18" s="39" t="str">
        <f t="shared" si="1"/>
        <v>.</v>
      </c>
      <c r="U18" s="6"/>
    </row>
    <row r="19" spans="1:21" ht="12.75" customHeight="1" x14ac:dyDescent="0.2">
      <c r="A19" s="46">
        <v>42062</v>
      </c>
      <c r="B19" s="42"/>
      <c r="C19" s="41" t="s">
        <v>63</v>
      </c>
      <c r="D19" s="38">
        <f t="shared" si="0"/>
        <v>775</v>
      </c>
      <c r="E19" s="35"/>
      <c r="F19" s="35"/>
      <c r="G19" s="35"/>
      <c r="H19" s="43">
        <v>775</v>
      </c>
      <c r="I19" s="35"/>
      <c r="J19" s="35"/>
      <c r="K19" s="35"/>
      <c r="L19" s="35"/>
      <c r="M19" s="35"/>
      <c r="N19" s="35"/>
      <c r="O19" s="35"/>
      <c r="P19" s="35"/>
      <c r="Q19" s="6"/>
      <c r="R19" s="6"/>
      <c r="S19" s="45">
        <v>112</v>
      </c>
      <c r="T19" s="39" t="str">
        <f t="shared" si="1"/>
        <v>.</v>
      </c>
      <c r="U19" s="6"/>
    </row>
    <row r="20" spans="1:21" ht="12.75" customHeight="1" x14ac:dyDescent="0.2">
      <c r="A20" s="46">
        <v>42065</v>
      </c>
      <c r="B20" s="56"/>
      <c r="C20" s="41" t="s">
        <v>64</v>
      </c>
      <c r="D20" s="38">
        <f t="shared" si="0"/>
        <v>30</v>
      </c>
      <c r="E20" s="35"/>
      <c r="F20" s="35"/>
      <c r="G20" s="35"/>
      <c r="H20" s="43">
        <v>30</v>
      </c>
      <c r="I20" s="35"/>
      <c r="J20" s="35"/>
      <c r="K20" s="35"/>
      <c r="L20" s="35"/>
      <c r="M20" s="35"/>
      <c r="N20" s="35"/>
      <c r="O20" s="35"/>
      <c r="P20" s="35"/>
      <c r="Q20" s="6"/>
      <c r="R20" s="6"/>
      <c r="S20" s="45">
        <v>113</v>
      </c>
      <c r="T20" s="39" t="str">
        <f t="shared" si="1"/>
        <v>.</v>
      </c>
      <c r="U20" s="6"/>
    </row>
    <row r="21" spans="1:21" ht="12.75" customHeight="1" x14ac:dyDescent="0.2">
      <c r="A21" s="46">
        <v>42065</v>
      </c>
      <c r="B21" s="56"/>
      <c r="C21" s="41" t="s">
        <v>65</v>
      </c>
      <c r="D21" s="38">
        <f t="shared" si="0"/>
        <v>30</v>
      </c>
      <c r="E21" s="35"/>
      <c r="F21" s="35"/>
      <c r="G21" s="35"/>
      <c r="H21" s="43">
        <v>30</v>
      </c>
      <c r="I21" s="35"/>
      <c r="J21" s="35"/>
      <c r="K21" s="35"/>
      <c r="L21" s="35"/>
      <c r="M21" s="35"/>
      <c r="N21" s="35"/>
      <c r="O21" s="35"/>
      <c r="P21" s="35"/>
      <c r="Q21" s="6"/>
      <c r="R21" s="6"/>
      <c r="S21" s="45">
        <v>113</v>
      </c>
      <c r="T21" s="39" t="str">
        <f t="shared" si="1"/>
        <v>.</v>
      </c>
      <c r="U21" s="6"/>
    </row>
    <row r="22" spans="1:21" ht="12.75" customHeight="1" x14ac:dyDescent="0.2">
      <c r="A22" s="46">
        <v>42065</v>
      </c>
      <c r="B22" s="56"/>
      <c r="C22" s="41" t="s">
        <v>67</v>
      </c>
      <c r="D22" s="38">
        <f t="shared" si="0"/>
        <v>30</v>
      </c>
      <c r="E22" s="35"/>
      <c r="F22" s="35"/>
      <c r="G22" s="35"/>
      <c r="H22" s="43">
        <v>30</v>
      </c>
      <c r="I22" s="35"/>
      <c r="J22" s="35"/>
      <c r="K22" s="35"/>
      <c r="L22" s="35"/>
      <c r="M22" s="35"/>
      <c r="N22" s="35"/>
      <c r="O22" s="35"/>
      <c r="P22" s="35"/>
      <c r="Q22" s="6"/>
      <c r="R22" s="6"/>
      <c r="S22" s="45">
        <v>113</v>
      </c>
      <c r="T22" s="39" t="str">
        <f t="shared" si="1"/>
        <v>.</v>
      </c>
      <c r="U22" s="6"/>
    </row>
    <row r="23" spans="1:21" ht="12.75" customHeight="1" x14ac:dyDescent="0.2">
      <c r="A23" s="46">
        <v>42065</v>
      </c>
      <c r="B23" s="56"/>
      <c r="C23" s="41" t="s">
        <v>68</v>
      </c>
      <c r="D23" s="38">
        <f t="shared" si="0"/>
        <v>45</v>
      </c>
      <c r="E23" s="35"/>
      <c r="F23" s="35"/>
      <c r="G23" s="35"/>
      <c r="H23" s="43">
        <v>45</v>
      </c>
      <c r="I23" s="35"/>
      <c r="J23" s="35"/>
      <c r="K23" s="35"/>
      <c r="L23" s="35"/>
      <c r="M23" s="35"/>
      <c r="N23" s="35"/>
      <c r="O23" s="35"/>
      <c r="P23" s="35"/>
      <c r="Q23" s="6"/>
      <c r="R23" s="6"/>
      <c r="S23" s="45">
        <v>113</v>
      </c>
      <c r="T23" s="39" t="str">
        <f t="shared" si="1"/>
        <v>.</v>
      </c>
      <c r="U23" s="6"/>
    </row>
    <row r="24" spans="1:21" ht="12.75" customHeight="1" x14ac:dyDescent="0.2">
      <c r="A24" s="46">
        <v>42065</v>
      </c>
      <c r="B24" s="56"/>
      <c r="C24" s="41" t="s">
        <v>69</v>
      </c>
      <c r="D24" s="38">
        <f t="shared" si="0"/>
        <v>45</v>
      </c>
      <c r="E24" s="35"/>
      <c r="F24" s="35"/>
      <c r="G24" s="35"/>
      <c r="H24" s="43">
        <v>45</v>
      </c>
      <c r="I24" s="35"/>
      <c r="J24" s="35"/>
      <c r="K24" s="35"/>
      <c r="L24" s="35"/>
      <c r="M24" s="35"/>
      <c r="N24" s="35"/>
      <c r="O24" s="35"/>
      <c r="P24" s="35"/>
      <c r="Q24" s="35"/>
      <c r="R24" s="6"/>
      <c r="S24" s="45">
        <v>113</v>
      </c>
      <c r="T24" s="39" t="str">
        <f t="shared" si="1"/>
        <v>.</v>
      </c>
      <c r="U24" s="6"/>
    </row>
    <row r="25" spans="1:21" ht="12.75" customHeight="1" x14ac:dyDescent="0.2">
      <c r="A25" s="46">
        <v>42065</v>
      </c>
      <c r="B25" s="56"/>
      <c r="C25" s="41" t="s">
        <v>71</v>
      </c>
      <c r="D25" s="38">
        <f t="shared" si="0"/>
        <v>80</v>
      </c>
      <c r="E25" s="35"/>
      <c r="F25" s="35"/>
      <c r="G25" s="35"/>
      <c r="H25" s="43">
        <v>80</v>
      </c>
      <c r="I25" s="35"/>
      <c r="J25" s="35"/>
      <c r="K25" s="35"/>
      <c r="L25" s="35"/>
      <c r="M25" s="35"/>
      <c r="N25" s="35"/>
      <c r="O25" s="35"/>
      <c r="P25" s="35"/>
      <c r="Q25" s="6"/>
      <c r="R25" s="6"/>
      <c r="S25" s="45">
        <v>113</v>
      </c>
      <c r="T25" s="39" t="str">
        <f t="shared" si="1"/>
        <v>.</v>
      </c>
      <c r="U25" s="6"/>
    </row>
    <row r="26" spans="1:21" ht="12.75" customHeight="1" x14ac:dyDescent="0.2">
      <c r="A26" s="46">
        <v>42068</v>
      </c>
      <c r="B26" s="42"/>
      <c r="C26" s="41" t="s">
        <v>72</v>
      </c>
      <c r="D26" s="38">
        <f t="shared" si="0"/>
        <v>45</v>
      </c>
      <c r="E26" s="35"/>
      <c r="F26" s="35"/>
      <c r="G26" s="35"/>
      <c r="H26" s="43">
        <v>45</v>
      </c>
      <c r="I26" s="35"/>
      <c r="J26" s="35"/>
      <c r="K26" s="35"/>
      <c r="L26" s="35"/>
      <c r="M26" s="35"/>
      <c r="N26" s="35"/>
      <c r="O26" s="35"/>
      <c r="P26" s="35"/>
      <c r="Q26" s="6"/>
      <c r="R26" s="6"/>
      <c r="S26" s="45">
        <v>113</v>
      </c>
      <c r="T26" s="39" t="str">
        <f t="shared" si="1"/>
        <v>.</v>
      </c>
      <c r="U26" s="6"/>
    </row>
    <row r="27" spans="1:21" ht="12.75" customHeight="1" x14ac:dyDescent="0.2">
      <c r="A27" s="46">
        <v>42068</v>
      </c>
      <c r="B27" s="42"/>
      <c r="C27" s="41" t="s">
        <v>73</v>
      </c>
      <c r="D27" s="38">
        <f t="shared" si="0"/>
        <v>45</v>
      </c>
      <c r="E27" s="35"/>
      <c r="F27" s="35"/>
      <c r="G27" s="35"/>
      <c r="H27" s="43">
        <v>45</v>
      </c>
      <c r="I27" s="35"/>
      <c r="J27" s="35"/>
      <c r="K27" s="35"/>
      <c r="L27" s="35"/>
      <c r="M27" s="35"/>
      <c r="N27" s="35"/>
      <c r="O27" s="35"/>
      <c r="P27" s="35"/>
      <c r="Q27" s="6"/>
      <c r="R27" s="6"/>
      <c r="S27" s="45">
        <v>113</v>
      </c>
      <c r="T27" s="39" t="str">
        <f t="shared" si="1"/>
        <v>.</v>
      </c>
      <c r="U27" s="6"/>
    </row>
    <row r="28" spans="1:21" ht="12.75" customHeight="1" x14ac:dyDescent="0.2">
      <c r="A28" s="46">
        <v>42124</v>
      </c>
      <c r="B28" s="42"/>
      <c r="C28" s="41" t="s">
        <v>74</v>
      </c>
      <c r="D28" s="38">
        <f t="shared" si="0"/>
        <v>30</v>
      </c>
      <c r="E28" s="35"/>
      <c r="F28" s="35"/>
      <c r="G28" s="35"/>
      <c r="H28" s="43">
        <v>30</v>
      </c>
      <c r="I28" s="35"/>
      <c r="J28" s="35"/>
      <c r="K28" s="35"/>
      <c r="L28" s="35"/>
      <c r="M28" s="35"/>
      <c r="N28" s="35"/>
      <c r="O28" s="35"/>
      <c r="P28" s="35"/>
      <c r="Q28" s="6"/>
      <c r="R28" s="6"/>
      <c r="S28" s="45">
        <v>114</v>
      </c>
      <c r="T28" s="39" t="str">
        <f t="shared" si="1"/>
        <v>.</v>
      </c>
      <c r="U28" s="6"/>
    </row>
    <row r="29" spans="1:21" ht="12.75" customHeight="1" x14ac:dyDescent="0.2">
      <c r="A29" s="46">
        <v>42129</v>
      </c>
      <c r="B29" s="42"/>
      <c r="C29" s="41" t="s">
        <v>75</v>
      </c>
      <c r="D29" s="38">
        <f t="shared" si="0"/>
        <v>775</v>
      </c>
      <c r="E29" s="35"/>
      <c r="F29" s="35"/>
      <c r="G29" s="35"/>
      <c r="H29" s="43">
        <v>775</v>
      </c>
      <c r="I29" s="43"/>
      <c r="J29" s="35"/>
      <c r="K29" s="35"/>
      <c r="L29" s="35"/>
      <c r="M29" s="35"/>
      <c r="N29" s="35"/>
      <c r="O29" s="35"/>
      <c r="P29" s="35"/>
      <c r="Q29" s="35"/>
      <c r="R29" s="6"/>
      <c r="S29" s="45">
        <v>115</v>
      </c>
      <c r="T29" s="39" t="str">
        <f t="shared" si="1"/>
        <v>.</v>
      </c>
      <c r="U29" s="6"/>
    </row>
    <row r="30" spans="1:21" ht="12.75" customHeight="1" x14ac:dyDescent="0.2">
      <c r="A30" s="46">
        <v>42132</v>
      </c>
      <c r="B30" s="42"/>
      <c r="C30" s="41" t="s">
        <v>76</v>
      </c>
      <c r="D30" s="38">
        <f t="shared" si="0"/>
        <v>775</v>
      </c>
      <c r="E30" s="35"/>
      <c r="F30" s="35"/>
      <c r="G30" s="35"/>
      <c r="H30" s="43">
        <v>775</v>
      </c>
      <c r="I30" s="43"/>
      <c r="J30" s="35"/>
      <c r="K30" s="35"/>
      <c r="L30" s="35"/>
      <c r="M30" s="35"/>
      <c r="N30" s="35"/>
      <c r="O30" s="35"/>
      <c r="P30" s="35"/>
      <c r="Q30" s="35"/>
      <c r="R30" s="6"/>
      <c r="S30" s="45">
        <v>115</v>
      </c>
      <c r="T30" s="39" t="str">
        <f t="shared" si="1"/>
        <v>.</v>
      </c>
      <c r="U30" s="39"/>
    </row>
    <row r="31" spans="1:21" ht="12.75" customHeight="1" x14ac:dyDescent="0.2">
      <c r="A31" s="46">
        <v>42136</v>
      </c>
      <c r="B31" s="42"/>
      <c r="C31" s="41" t="s">
        <v>77</v>
      </c>
      <c r="D31" s="38">
        <f t="shared" si="0"/>
        <v>30</v>
      </c>
      <c r="E31" s="35"/>
      <c r="F31" s="35"/>
      <c r="G31" s="35"/>
      <c r="H31" s="43">
        <v>30</v>
      </c>
      <c r="I31" s="35"/>
      <c r="J31" s="35"/>
      <c r="K31" s="35"/>
      <c r="L31" s="35"/>
      <c r="M31" s="35"/>
      <c r="N31" s="35"/>
      <c r="O31" s="35"/>
      <c r="P31" s="35"/>
      <c r="Q31" s="6"/>
      <c r="R31" s="6"/>
      <c r="S31" s="45">
        <v>115</v>
      </c>
      <c r="T31" s="39" t="str">
        <f t="shared" si="1"/>
        <v>.</v>
      </c>
      <c r="U31" s="6"/>
    </row>
    <row r="32" spans="1:21" ht="12.75" customHeight="1" x14ac:dyDescent="0.2">
      <c r="A32" s="46">
        <v>42136</v>
      </c>
      <c r="B32" s="42"/>
      <c r="C32" s="41" t="s">
        <v>78</v>
      </c>
      <c r="D32" s="38">
        <f t="shared" si="0"/>
        <v>30</v>
      </c>
      <c r="E32" s="35"/>
      <c r="F32" s="35"/>
      <c r="G32" s="35"/>
      <c r="H32" s="43">
        <v>30</v>
      </c>
      <c r="I32" s="35"/>
      <c r="J32" s="35"/>
      <c r="K32" s="35"/>
      <c r="L32" s="35"/>
      <c r="M32" s="35"/>
      <c r="N32" s="35"/>
      <c r="O32" s="35"/>
      <c r="P32" s="35"/>
      <c r="Q32" s="6"/>
      <c r="R32" s="6"/>
      <c r="S32" s="45">
        <v>115</v>
      </c>
      <c r="T32" s="39" t="str">
        <f t="shared" si="1"/>
        <v>.</v>
      </c>
      <c r="U32" s="6"/>
    </row>
    <row r="33" spans="1:21" ht="12.75" customHeight="1" x14ac:dyDescent="0.2">
      <c r="A33" s="46">
        <v>42136</v>
      </c>
      <c r="B33" s="42"/>
      <c r="C33" s="41" t="s">
        <v>79</v>
      </c>
      <c r="D33" s="38">
        <f t="shared" si="0"/>
        <v>30</v>
      </c>
      <c r="E33" s="35"/>
      <c r="F33" s="35"/>
      <c r="G33" s="35"/>
      <c r="H33" s="43">
        <v>30</v>
      </c>
      <c r="I33" s="35"/>
      <c r="J33" s="35"/>
      <c r="K33" s="35"/>
      <c r="L33" s="35"/>
      <c r="M33" s="35"/>
      <c r="N33" s="35"/>
      <c r="O33" s="35"/>
      <c r="P33" s="35"/>
      <c r="Q33" s="35"/>
      <c r="R33" s="6"/>
      <c r="S33" s="45">
        <v>115</v>
      </c>
      <c r="T33" s="39" t="str">
        <f t="shared" si="1"/>
        <v>.</v>
      </c>
      <c r="U33" s="6"/>
    </row>
    <row r="34" spans="1:21" ht="12.75" customHeight="1" x14ac:dyDescent="0.2">
      <c r="A34" s="46">
        <v>42136</v>
      </c>
      <c r="B34" s="42"/>
      <c r="C34" s="41" t="s">
        <v>80</v>
      </c>
      <c r="D34" s="38">
        <f t="shared" si="0"/>
        <v>45</v>
      </c>
      <c r="E34" s="35"/>
      <c r="F34" s="35"/>
      <c r="G34" s="35"/>
      <c r="H34" s="43">
        <v>45</v>
      </c>
      <c r="I34" s="35"/>
      <c r="J34" s="35"/>
      <c r="K34" s="35"/>
      <c r="L34" s="35"/>
      <c r="M34" s="35"/>
      <c r="N34" s="35"/>
      <c r="O34" s="35"/>
      <c r="P34" s="35"/>
      <c r="Q34" s="6"/>
      <c r="R34" s="6"/>
      <c r="S34" s="45">
        <v>115</v>
      </c>
      <c r="T34" s="39" t="str">
        <f t="shared" si="1"/>
        <v>.</v>
      </c>
      <c r="U34" s="6"/>
    </row>
    <row r="35" spans="1:21" ht="12.75" customHeight="1" x14ac:dyDescent="0.2">
      <c r="A35" s="46">
        <v>42136</v>
      </c>
      <c r="B35" s="42"/>
      <c r="C35" s="41" t="s">
        <v>81</v>
      </c>
      <c r="D35" s="38">
        <f t="shared" si="0"/>
        <v>20</v>
      </c>
      <c r="E35" s="35"/>
      <c r="F35" s="35"/>
      <c r="G35" s="35"/>
      <c r="H35" s="35"/>
      <c r="I35" s="35"/>
      <c r="J35" s="35"/>
      <c r="K35" s="35"/>
      <c r="L35" s="35"/>
      <c r="M35" s="35"/>
      <c r="N35" s="43">
        <v>20</v>
      </c>
      <c r="O35" s="35"/>
      <c r="P35" s="35"/>
      <c r="Q35" s="35"/>
      <c r="R35" s="6"/>
      <c r="S35" s="45">
        <v>115</v>
      </c>
      <c r="T35" s="39" t="str">
        <f t="shared" si="1"/>
        <v>.</v>
      </c>
      <c r="U35" s="6"/>
    </row>
    <row r="36" spans="1:21" ht="12.75" customHeight="1" x14ac:dyDescent="0.2">
      <c r="A36" s="46">
        <v>42136</v>
      </c>
      <c r="B36" s="42"/>
      <c r="C36" s="41" t="s">
        <v>82</v>
      </c>
      <c r="D36" s="38">
        <f t="shared" si="0"/>
        <v>45</v>
      </c>
      <c r="E36" s="35"/>
      <c r="F36" s="35"/>
      <c r="G36" s="35"/>
      <c r="H36" s="43">
        <v>45</v>
      </c>
      <c r="I36" s="43"/>
      <c r="J36" s="35"/>
      <c r="K36" s="35"/>
      <c r="L36" s="35"/>
      <c r="M36" s="35"/>
      <c r="N36" s="35"/>
      <c r="O36" s="35"/>
      <c r="P36" s="35"/>
      <c r="Q36" s="35"/>
      <c r="R36" s="6"/>
      <c r="S36" s="45">
        <v>115</v>
      </c>
      <c r="T36" s="39" t="str">
        <f t="shared" si="1"/>
        <v>.</v>
      </c>
      <c r="U36" s="39"/>
    </row>
    <row r="37" spans="1:21" ht="12.75" customHeight="1" x14ac:dyDescent="0.2">
      <c r="A37" s="46">
        <v>42138</v>
      </c>
      <c r="B37" s="42"/>
      <c r="C37" s="41" t="s">
        <v>83</v>
      </c>
      <c r="D37" s="66">
        <v>10</v>
      </c>
      <c r="E37" s="35"/>
      <c r="F37" s="35"/>
      <c r="G37" s="35"/>
      <c r="H37" s="35"/>
      <c r="I37" s="43"/>
      <c r="J37" s="35"/>
      <c r="K37" s="35"/>
      <c r="L37" s="35"/>
      <c r="M37" s="35"/>
      <c r="N37" s="35"/>
      <c r="O37" s="35"/>
      <c r="P37" s="35"/>
      <c r="Q37" s="43">
        <v>10</v>
      </c>
      <c r="R37" s="6"/>
      <c r="S37" s="45">
        <v>115</v>
      </c>
      <c r="T37" s="39" t="str">
        <f t="shared" si="1"/>
        <v>.</v>
      </c>
      <c r="U37" s="39"/>
    </row>
    <row r="38" spans="1:21" ht="12.75" customHeight="1" x14ac:dyDescent="0.2">
      <c r="A38" s="46">
        <v>42139</v>
      </c>
      <c r="B38" s="42"/>
      <c r="C38" s="41" t="s">
        <v>84</v>
      </c>
      <c r="D38" s="38">
        <f t="shared" ref="D38:D43" si="2">SUM(G38:Q38)</f>
        <v>35</v>
      </c>
      <c r="E38" s="35"/>
      <c r="F38" s="35"/>
      <c r="G38" s="35"/>
      <c r="H38" s="35"/>
      <c r="I38" s="43"/>
      <c r="J38" s="35"/>
      <c r="K38" s="35"/>
      <c r="L38" s="35"/>
      <c r="M38" s="35"/>
      <c r="N38" s="43">
        <v>35</v>
      </c>
      <c r="O38" s="35"/>
      <c r="P38" s="35"/>
      <c r="Q38" s="35"/>
      <c r="R38" s="6"/>
      <c r="S38" s="45">
        <v>115</v>
      </c>
      <c r="T38" s="39" t="str">
        <f t="shared" si="1"/>
        <v>.</v>
      </c>
      <c r="U38" s="39"/>
    </row>
    <row r="39" spans="1:21" ht="12.75" customHeight="1" x14ac:dyDescent="0.2">
      <c r="A39" s="46">
        <v>42139</v>
      </c>
      <c r="B39" s="42"/>
      <c r="C39" s="41" t="s">
        <v>85</v>
      </c>
      <c r="D39" s="38">
        <f t="shared" si="2"/>
        <v>35</v>
      </c>
      <c r="E39" s="35"/>
      <c r="F39" s="35"/>
      <c r="G39" s="35"/>
      <c r="H39" s="43">
        <v>35</v>
      </c>
      <c r="I39" s="43"/>
      <c r="J39" s="35"/>
      <c r="K39" s="35"/>
      <c r="L39" s="35"/>
      <c r="M39" s="35"/>
      <c r="N39" s="35"/>
      <c r="O39" s="35"/>
      <c r="P39" s="35"/>
      <c r="Q39" s="35"/>
      <c r="R39" s="6"/>
      <c r="S39" s="45">
        <v>115</v>
      </c>
      <c r="T39" s="39" t="str">
        <f t="shared" si="1"/>
        <v>.</v>
      </c>
      <c r="U39" s="39"/>
    </row>
    <row r="40" spans="1:21" ht="12.75" customHeight="1" x14ac:dyDescent="0.2">
      <c r="A40" s="46">
        <v>42139</v>
      </c>
      <c r="B40" s="42"/>
      <c r="C40" s="41" t="s">
        <v>86</v>
      </c>
      <c r="D40" s="38">
        <f t="shared" si="2"/>
        <v>80</v>
      </c>
      <c r="E40" s="35"/>
      <c r="F40" s="35"/>
      <c r="G40" s="35"/>
      <c r="H40" s="43">
        <v>80</v>
      </c>
      <c r="I40" s="43"/>
      <c r="J40" s="35"/>
      <c r="K40" s="35"/>
      <c r="L40" s="35"/>
      <c r="M40" s="35"/>
      <c r="N40" s="35"/>
      <c r="O40" s="35"/>
      <c r="P40" s="35"/>
      <c r="Q40" s="35"/>
      <c r="R40" s="6"/>
      <c r="S40" s="45">
        <v>115</v>
      </c>
      <c r="T40" s="39" t="str">
        <f t="shared" si="1"/>
        <v>.</v>
      </c>
      <c r="U40" s="39"/>
    </row>
    <row r="41" spans="1:21" ht="12.75" customHeight="1" x14ac:dyDescent="0.2">
      <c r="A41" s="46">
        <v>42143</v>
      </c>
      <c r="B41" s="42"/>
      <c r="C41" s="41" t="s">
        <v>87</v>
      </c>
      <c r="D41" s="38">
        <f t="shared" si="2"/>
        <v>45</v>
      </c>
      <c r="E41" s="35"/>
      <c r="F41" s="35"/>
      <c r="G41" s="35"/>
      <c r="H41" s="43">
        <v>45</v>
      </c>
      <c r="I41" s="43"/>
      <c r="J41" s="35"/>
      <c r="K41" s="35"/>
      <c r="L41" s="35"/>
      <c r="M41" s="35"/>
      <c r="N41" s="35"/>
      <c r="O41" s="35"/>
      <c r="P41" s="35"/>
      <c r="Q41" s="35"/>
      <c r="R41" s="6"/>
      <c r="S41" s="45">
        <v>115</v>
      </c>
      <c r="T41" s="39" t="str">
        <f t="shared" si="1"/>
        <v>.</v>
      </c>
      <c r="U41" s="39"/>
    </row>
    <row r="42" spans="1:21" ht="12.75" customHeight="1" x14ac:dyDescent="0.2">
      <c r="A42" s="46">
        <v>42145</v>
      </c>
      <c r="B42" s="42"/>
      <c r="C42" s="41" t="s">
        <v>89</v>
      </c>
      <c r="D42" s="38">
        <f t="shared" si="2"/>
        <v>45</v>
      </c>
      <c r="E42" s="35"/>
      <c r="F42" s="35"/>
      <c r="G42" s="35"/>
      <c r="H42" s="43">
        <v>45</v>
      </c>
      <c r="I42" s="43"/>
      <c r="J42" s="35"/>
      <c r="K42" s="35"/>
      <c r="L42" s="35"/>
      <c r="M42" s="35"/>
      <c r="N42" s="35"/>
      <c r="O42" s="35"/>
      <c r="P42" s="35"/>
      <c r="Q42" s="35"/>
      <c r="R42" s="6"/>
      <c r="S42" s="45">
        <v>115</v>
      </c>
      <c r="T42" s="39" t="str">
        <f t="shared" si="1"/>
        <v>.</v>
      </c>
      <c r="U42" s="39"/>
    </row>
    <row r="43" spans="1:21" ht="12.75" customHeight="1" x14ac:dyDescent="0.2">
      <c r="A43" s="46">
        <v>42153</v>
      </c>
      <c r="B43" s="42"/>
      <c r="C43" s="41" t="s">
        <v>90</v>
      </c>
      <c r="D43" s="38">
        <f t="shared" si="2"/>
        <v>775</v>
      </c>
      <c r="E43" s="35"/>
      <c r="F43" s="35"/>
      <c r="G43" s="35"/>
      <c r="H43" s="43">
        <v>775</v>
      </c>
      <c r="I43" s="43"/>
      <c r="J43" s="35"/>
      <c r="K43" s="35"/>
      <c r="L43" s="35"/>
      <c r="M43" s="35"/>
      <c r="N43" s="35"/>
      <c r="O43" s="35"/>
      <c r="P43" s="35"/>
      <c r="Q43" s="35"/>
      <c r="R43" s="6"/>
      <c r="S43" s="45">
        <v>115</v>
      </c>
      <c r="T43" s="39" t="str">
        <f t="shared" si="1"/>
        <v>.</v>
      </c>
      <c r="U43" s="39"/>
    </row>
    <row r="44" spans="1:21" ht="12.75" customHeight="1" x14ac:dyDescent="0.2">
      <c r="A44" s="67">
        <v>42186</v>
      </c>
      <c r="B44" s="42"/>
      <c r="C44" s="41" t="s">
        <v>91</v>
      </c>
      <c r="D44" s="66">
        <v>310</v>
      </c>
      <c r="E44" s="35"/>
      <c r="F44" s="35"/>
      <c r="G44" s="35"/>
      <c r="H44" s="43">
        <v>310</v>
      </c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45">
        <v>117</v>
      </c>
      <c r="T44" s="39" t="str">
        <f t="shared" si="1"/>
        <v>.</v>
      </c>
      <c r="U44" s="39"/>
    </row>
    <row r="45" spans="1:21" ht="12.75" customHeight="1" x14ac:dyDescent="0.2">
      <c r="A45" s="46">
        <v>42228</v>
      </c>
      <c r="B45" s="42"/>
      <c r="C45" s="41" t="s">
        <v>92</v>
      </c>
      <c r="D45" s="66">
        <v>700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43">
        <v>700</v>
      </c>
      <c r="Q45" s="35"/>
      <c r="R45" s="6"/>
      <c r="S45" s="45">
        <v>118</v>
      </c>
      <c r="T45" s="39" t="str">
        <f t="shared" si="1"/>
        <v>.</v>
      </c>
      <c r="U45" s="39"/>
    </row>
    <row r="46" spans="1:21" ht="12.75" customHeight="1" x14ac:dyDescent="0.2">
      <c r="A46" s="46">
        <v>42278</v>
      </c>
      <c r="B46" s="42"/>
      <c r="C46" s="41" t="s">
        <v>92</v>
      </c>
      <c r="D46" s="66">
        <v>100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3">
        <v>100</v>
      </c>
      <c r="Q46" s="35"/>
      <c r="R46" s="6"/>
      <c r="S46" s="45">
        <v>120</v>
      </c>
      <c r="T46" s="39" t="str">
        <f t="shared" si="1"/>
        <v>.</v>
      </c>
      <c r="U46" s="39"/>
    </row>
    <row r="47" spans="1:21" ht="12.75" customHeight="1" x14ac:dyDescent="0.2">
      <c r="A47" s="46">
        <v>42282</v>
      </c>
      <c r="B47" s="42"/>
      <c r="C47" s="41" t="s">
        <v>92</v>
      </c>
      <c r="D47" s="66">
        <v>200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3">
        <v>200</v>
      </c>
      <c r="Q47" s="35"/>
      <c r="R47" s="6"/>
      <c r="S47" s="45">
        <v>120</v>
      </c>
      <c r="T47" s="39" t="str">
        <f t="shared" si="1"/>
        <v>.</v>
      </c>
      <c r="U47" s="39"/>
    </row>
    <row r="48" spans="1:21" ht="12.75" customHeight="1" x14ac:dyDescent="0.2">
      <c r="A48" s="46">
        <v>42310</v>
      </c>
      <c r="B48" s="42"/>
      <c r="C48" s="41" t="s">
        <v>92</v>
      </c>
      <c r="D48" s="66">
        <v>300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3">
        <v>300</v>
      </c>
      <c r="Q48" s="35"/>
      <c r="R48" s="6"/>
      <c r="S48" s="45">
        <v>121</v>
      </c>
      <c r="T48" s="39" t="str">
        <f t="shared" si="1"/>
        <v>.</v>
      </c>
      <c r="U48" s="6"/>
    </row>
    <row r="49" spans="1:21" ht="12.75" customHeight="1" x14ac:dyDescent="0.2">
      <c r="A49" s="46">
        <v>42326</v>
      </c>
      <c r="B49" s="42"/>
      <c r="C49" s="41" t="s">
        <v>92</v>
      </c>
      <c r="D49" s="66">
        <v>100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43">
        <v>100</v>
      </c>
      <c r="Q49" s="35"/>
      <c r="R49" s="6"/>
      <c r="S49" s="45">
        <v>121</v>
      </c>
      <c r="T49" s="39" t="str">
        <f t="shared" si="1"/>
        <v>.</v>
      </c>
      <c r="U49" s="6"/>
    </row>
    <row r="50" spans="1:21" ht="12.75" customHeight="1" x14ac:dyDescent="0.2">
      <c r="A50" s="46">
        <v>42345</v>
      </c>
      <c r="B50" s="68"/>
      <c r="C50" s="41" t="s">
        <v>92</v>
      </c>
      <c r="D50" s="66">
        <v>300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3">
        <v>300</v>
      </c>
      <c r="Q50" s="35"/>
      <c r="R50" s="6"/>
      <c r="S50" s="45">
        <v>122</v>
      </c>
      <c r="T50" s="39" t="str">
        <f t="shared" si="1"/>
        <v>.</v>
      </c>
      <c r="U50" s="6"/>
    </row>
    <row r="51" spans="1:21" ht="12.75" customHeight="1" x14ac:dyDescent="0.2">
      <c r="A51" s="46">
        <v>42369</v>
      </c>
      <c r="B51" s="42"/>
      <c r="C51" s="41" t="s">
        <v>92</v>
      </c>
      <c r="D51" s="66">
        <v>200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3">
        <v>200</v>
      </c>
      <c r="Q51" s="35"/>
      <c r="R51" s="6"/>
      <c r="S51" s="45">
        <v>122</v>
      </c>
      <c r="T51" s="39" t="str">
        <f t="shared" si="1"/>
        <v>.</v>
      </c>
      <c r="U51" s="6"/>
    </row>
    <row r="52" spans="1:21" ht="12.75" customHeight="1" x14ac:dyDescent="0.2">
      <c r="A52" s="46">
        <v>42373</v>
      </c>
      <c r="B52" s="42"/>
      <c r="C52" s="41" t="s">
        <v>46</v>
      </c>
      <c r="D52" s="66">
        <v>25</v>
      </c>
      <c r="E52" s="35"/>
      <c r="F52" s="35"/>
      <c r="G52" s="35"/>
      <c r="H52" s="35"/>
      <c r="I52" s="43">
        <v>25</v>
      </c>
      <c r="J52" s="35"/>
      <c r="K52" s="35"/>
      <c r="L52" s="35"/>
      <c r="M52" s="35"/>
      <c r="N52" s="35"/>
      <c r="O52" s="35"/>
      <c r="P52" s="35"/>
      <c r="Q52" s="35"/>
      <c r="R52" s="6"/>
      <c r="S52" s="45">
        <v>123</v>
      </c>
      <c r="T52" s="39" t="str">
        <f t="shared" si="1"/>
        <v>.</v>
      </c>
      <c r="U52" s="6"/>
    </row>
    <row r="53" spans="1:21" ht="12.75" customHeight="1" x14ac:dyDescent="0.2">
      <c r="A53" s="46">
        <v>42404</v>
      </c>
      <c r="B53" s="42"/>
      <c r="C53" s="41" t="s">
        <v>93</v>
      </c>
      <c r="D53" s="66">
        <v>300</v>
      </c>
      <c r="E53" s="35"/>
      <c r="F53" s="35"/>
      <c r="G53" s="35"/>
      <c r="H53" s="35"/>
      <c r="I53" s="35"/>
      <c r="J53" s="43"/>
      <c r="K53" s="43"/>
      <c r="L53" s="43">
        <v>300</v>
      </c>
      <c r="M53" s="43"/>
      <c r="N53" s="35"/>
      <c r="O53" s="35"/>
      <c r="P53" s="35"/>
      <c r="Q53" s="35"/>
      <c r="R53" s="6"/>
      <c r="S53" s="45">
        <v>124</v>
      </c>
      <c r="T53" s="39" t="str">
        <f t="shared" si="1"/>
        <v>.</v>
      </c>
      <c r="U53" s="6"/>
    </row>
    <row r="54" spans="1:21" ht="12.75" customHeight="1" x14ac:dyDescent="0.2">
      <c r="A54" s="46">
        <v>42415</v>
      </c>
      <c r="B54" s="42"/>
      <c r="C54" s="41" t="s">
        <v>92</v>
      </c>
      <c r="D54" s="66">
        <v>100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43">
        <v>100</v>
      </c>
      <c r="Q54" s="35"/>
      <c r="R54" s="6"/>
      <c r="S54" s="45">
        <v>124</v>
      </c>
      <c r="T54" s="39" t="str">
        <f t="shared" si="1"/>
        <v>.</v>
      </c>
      <c r="U54" s="6"/>
    </row>
    <row r="55" spans="1:21" ht="12.75" customHeight="1" x14ac:dyDescent="0.2">
      <c r="A55" s="46">
        <v>42416</v>
      </c>
      <c r="B55" s="42"/>
      <c r="C55" s="41" t="s">
        <v>94</v>
      </c>
      <c r="D55" s="66">
        <v>45</v>
      </c>
      <c r="E55" s="35"/>
      <c r="F55" s="35"/>
      <c r="G55" s="35"/>
      <c r="H55" s="35"/>
      <c r="I55" s="43">
        <v>45</v>
      </c>
      <c r="J55" s="35"/>
      <c r="K55" s="35"/>
      <c r="L55" s="35"/>
      <c r="M55" s="35"/>
      <c r="N55" s="35"/>
      <c r="O55" s="35"/>
      <c r="P55" s="35"/>
      <c r="Q55" s="35"/>
      <c r="R55" s="6"/>
      <c r="S55" s="45">
        <v>124</v>
      </c>
      <c r="T55" s="39" t="str">
        <f t="shared" si="1"/>
        <v>.</v>
      </c>
      <c r="U55" s="6"/>
    </row>
    <row r="56" spans="1:21" ht="12.75" customHeight="1" x14ac:dyDescent="0.2">
      <c r="A56" s="46">
        <v>42417</v>
      </c>
      <c r="B56" s="42"/>
      <c r="C56" s="41" t="s">
        <v>56</v>
      </c>
      <c r="D56" s="66">
        <v>80</v>
      </c>
      <c r="E56" s="35"/>
      <c r="F56" s="35"/>
      <c r="G56" s="35"/>
      <c r="H56" s="35"/>
      <c r="I56" s="43">
        <v>80</v>
      </c>
      <c r="J56" s="35"/>
      <c r="K56" s="35"/>
      <c r="L56" s="35"/>
      <c r="M56" s="35"/>
      <c r="N56" s="35"/>
      <c r="O56" s="35"/>
      <c r="P56" s="35"/>
      <c r="Q56" s="35"/>
      <c r="R56" s="6"/>
      <c r="S56" s="45">
        <v>124</v>
      </c>
      <c r="T56" s="39" t="str">
        <f t="shared" si="1"/>
        <v>.</v>
      </c>
      <c r="U56" s="6"/>
    </row>
    <row r="57" spans="1:21" ht="12.75" customHeight="1" x14ac:dyDescent="0.2">
      <c r="A57" s="67">
        <v>42418</v>
      </c>
      <c r="B57" s="42"/>
      <c r="C57" s="41" t="s">
        <v>95</v>
      </c>
      <c r="D57" s="66">
        <v>30</v>
      </c>
      <c r="E57" s="35"/>
      <c r="F57" s="35"/>
      <c r="G57" s="35"/>
      <c r="H57" s="35"/>
      <c r="I57" s="43">
        <v>30</v>
      </c>
      <c r="J57" s="35"/>
      <c r="K57" s="35"/>
      <c r="L57" s="35"/>
      <c r="M57" s="35"/>
      <c r="N57" s="35"/>
      <c r="O57" s="35"/>
      <c r="P57" s="35"/>
      <c r="Q57" s="35"/>
      <c r="R57" s="6"/>
      <c r="S57" s="45">
        <v>124</v>
      </c>
      <c r="T57" s="39" t="str">
        <f t="shared" si="1"/>
        <v>.</v>
      </c>
      <c r="U57" s="39"/>
    </row>
    <row r="58" spans="1:21" ht="12.75" customHeight="1" x14ac:dyDescent="0.2">
      <c r="A58" s="67">
        <v>42419</v>
      </c>
      <c r="B58" s="42"/>
      <c r="C58" s="41" t="s">
        <v>96</v>
      </c>
      <c r="D58" s="66">
        <v>45</v>
      </c>
      <c r="E58" s="35"/>
      <c r="F58" s="35"/>
      <c r="G58" s="35"/>
      <c r="H58" s="35"/>
      <c r="I58" s="43">
        <v>45</v>
      </c>
      <c r="J58" s="35"/>
      <c r="K58" s="35"/>
      <c r="L58" s="35"/>
      <c r="M58" s="35"/>
      <c r="N58" s="35"/>
      <c r="O58" s="35"/>
      <c r="P58" s="35"/>
      <c r="Q58" s="35"/>
      <c r="R58" s="6"/>
      <c r="S58" s="45">
        <v>124</v>
      </c>
      <c r="T58" s="39" t="str">
        <f t="shared" si="1"/>
        <v>.</v>
      </c>
      <c r="U58" s="39"/>
    </row>
    <row r="59" spans="1:21" ht="12.75" customHeight="1" x14ac:dyDescent="0.2">
      <c r="A59" s="67">
        <v>42422</v>
      </c>
      <c r="B59" s="42"/>
      <c r="C59" s="41" t="s">
        <v>97</v>
      </c>
      <c r="D59" s="66">
        <v>45</v>
      </c>
      <c r="E59" s="35"/>
      <c r="F59" s="35"/>
      <c r="G59" s="35"/>
      <c r="H59" s="35"/>
      <c r="I59" s="43">
        <v>45</v>
      </c>
      <c r="J59" s="35"/>
      <c r="K59" s="35"/>
      <c r="L59" s="35"/>
      <c r="M59" s="35"/>
      <c r="N59" s="35"/>
      <c r="O59" s="35"/>
      <c r="P59" s="35"/>
      <c r="Q59" s="35"/>
      <c r="R59" s="6"/>
      <c r="S59" s="45">
        <v>124</v>
      </c>
      <c r="T59" s="39" t="str">
        <f t="shared" si="1"/>
        <v>.</v>
      </c>
      <c r="U59" s="6"/>
    </row>
    <row r="60" spans="1:21" ht="12.75" customHeight="1" x14ac:dyDescent="0.2">
      <c r="A60" s="67">
        <v>42423</v>
      </c>
      <c r="B60" s="42"/>
      <c r="C60" s="41" t="s">
        <v>98</v>
      </c>
      <c r="D60" s="66">
        <v>80</v>
      </c>
      <c r="E60" s="35"/>
      <c r="F60" s="35"/>
      <c r="G60" s="35"/>
      <c r="H60" s="35"/>
      <c r="I60" s="43">
        <v>80</v>
      </c>
      <c r="J60" s="35"/>
      <c r="K60" s="35"/>
      <c r="L60" s="35"/>
      <c r="M60" s="35"/>
      <c r="N60" s="35"/>
      <c r="O60" s="35"/>
      <c r="P60" s="35"/>
      <c r="Q60" s="35"/>
      <c r="R60" s="6"/>
      <c r="S60" s="45">
        <v>124</v>
      </c>
      <c r="T60" s="39" t="str">
        <f t="shared" si="1"/>
        <v>.</v>
      </c>
      <c r="U60" s="6"/>
    </row>
    <row r="61" spans="1:21" ht="12.75" customHeight="1" x14ac:dyDescent="0.2">
      <c r="A61" s="46">
        <v>42425</v>
      </c>
      <c r="B61" s="42"/>
      <c r="C61" s="44" t="s">
        <v>99</v>
      </c>
      <c r="D61" s="66">
        <v>80</v>
      </c>
      <c r="E61" s="35"/>
      <c r="F61" s="35"/>
      <c r="G61" s="35"/>
      <c r="H61" s="35"/>
      <c r="I61" s="43">
        <v>80</v>
      </c>
      <c r="J61" s="35"/>
      <c r="K61" s="35"/>
      <c r="L61" s="35"/>
      <c r="M61" s="35"/>
      <c r="N61" s="35"/>
      <c r="O61" s="35"/>
      <c r="P61" s="35"/>
      <c r="Q61" s="35"/>
      <c r="R61" s="6"/>
      <c r="S61" s="45">
        <v>125</v>
      </c>
      <c r="T61" s="39" t="str">
        <f t="shared" si="1"/>
        <v>.</v>
      </c>
      <c r="U61" s="6"/>
    </row>
    <row r="62" spans="1:21" ht="12.75" customHeight="1" x14ac:dyDescent="0.2">
      <c r="A62" s="67">
        <v>42426</v>
      </c>
      <c r="B62" s="6"/>
      <c r="C62" s="41" t="s">
        <v>100</v>
      </c>
      <c r="D62" s="66">
        <v>30</v>
      </c>
      <c r="E62" s="35"/>
      <c r="F62" s="35"/>
      <c r="G62" s="35"/>
      <c r="H62" s="35"/>
      <c r="I62" s="43">
        <v>30</v>
      </c>
      <c r="J62" s="35"/>
      <c r="K62" s="35"/>
      <c r="L62" s="35"/>
      <c r="M62" s="35"/>
      <c r="N62" s="35"/>
      <c r="O62" s="35"/>
      <c r="P62" s="35"/>
      <c r="Q62" s="35"/>
      <c r="R62" s="6"/>
      <c r="S62" s="45">
        <v>125</v>
      </c>
      <c r="T62" s="39" t="str">
        <f t="shared" si="1"/>
        <v>.</v>
      </c>
      <c r="U62" s="6"/>
    </row>
    <row r="63" spans="1:21" ht="12.75" customHeight="1" x14ac:dyDescent="0.2">
      <c r="A63" s="67">
        <v>42429</v>
      </c>
      <c r="B63" s="42"/>
      <c r="C63" s="41" t="s">
        <v>101</v>
      </c>
      <c r="D63" s="66">
        <v>30</v>
      </c>
      <c r="E63" s="35"/>
      <c r="F63" s="35"/>
      <c r="G63" s="35"/>
      <c r="H63" s="35"/>
      <c r="I63" s="43">
        <v>30</v>
      </c>
      <c r="J63" s="35"/>
      <c r="K63" s="35"/>
      <c r="L63" s="35"/>
      <c r="M63" s="35"/>
      <c r="N63" s="35"/>
      <c r="O63" s="35"/>
      <c r="P63" s="35"/>
      <c r="Q63" s="35"/>
      <c r="R63" s="6"/>
      <c r="S63" s="45">
        <v>125</v>
      </c>
      <c r="T63" s="39" t="str">
        <f t="shared" si="1"/>
        <v>.</v>
      </c>
      <c r="U63" s="6"/>
    </row>
    <row r="64" spans="1:21" ht="12.75" customHeight="1" x14ac:dyDescent="0.2">
      <c r="A64" s="67">
        <v>42431</v>
      </c>
      <c r="B64" s="42"/>
      <c r="C64" s="41" t="s">
        <v>102</v>
      </c>
      <c r="D64" s="66">
        <v>80</v>
      </c>
      <c r="E64" s="35"/>
      <c r="F64" s="35"/>
      <c r="G64" s="35"/>
      <c r="H64" s="35"/>
      <c r="I64" s="43">
        <v>80</v>
      </c>
      <c r="J64" s="35"/>
      <c r="K64" s="35"/>
      <c r="L64" s="35"/>
      <c r="M64" s="35"/>
      <c r="N64" s="35"/>
      <c r="O64" s="35"/>
      <c r="P64" s="35"/>
      <c r="Q64" s="35"/>
      <c r="R64" s="6"/>
      <c r="S64" s="45">
        <v>126</v>
      </c>
      <c r="T64" s="39" t="str">
        <f t="shared" si="1"/>
        <v>.</v>
      </c>
      <c r="U64" s="39"/>
    </row>
    <row r="65" spans="1:21" ht="12.75" customHeight="1" x14ac:dyDescent="0.2">
      <c r="A65" s="67">
        <v>42433</v>
      </c>
      <c r="B65" s="42"/>
      <c r="C65" s="41" t="s">
        <v>76</v>
      </c>
      <c r="D65" s="66">
        <v>775</v>
      </c>
      <c r="E65" s="35"/>
      <c r="F65" s="6"/>
      <c r="G65" s="35"/>
      <c r="H65" s="35"/>
      <c r="I65" s="43">
        <v>775</v>
      </c>
      <c r="J65" s="35"/>
      <c r="K65" s="35"/>
      <c r="L65" s="35"/>
      <c r="M65" s="35"/>
      <c r="N65" s="35"/>
      <c r="O65" s="35"/>
      <c r="P65" s="35"/>
      <c r="Q65" s="35"/>
      <c r="R65" s="6"/>
      <c r="S65" s="45">
        <v>126</v>
      </c>
      <c r="T65" s="39" t="str">
        <f t="shared" si="1"/>
        <v>.</v>
      </c>
      <c r="U65" s="6"/>
    </row>
    <row r="66" spans="1:21" ht="12.75" customHeight="1" x14ac:dyDescent="0.2">
      <c r="A66" s="46">
        <v>42436</v>
      </c>
      <c r="B66" s="42"/>
      <c r="C66" s="41" t="s">
        <v>103</v>
      </c>
      <c r="D66" s="66">
        <v>80</v>
      </c>
      <c r="E66" s="35"/>
      <c r="F66" s="35"/>
      <c r="G66" s="35"/>
      <c r="H66" s="35"/>
      <c r="I66" s="43">
        <v>80</v>
      </c>
      <c r="J66" s="35"/>
      <c r="K66" s="35"/>
      <c r="L66" s="35"/>
      <c r="M66" s="35"/>
      <c r="N66" s="35"/>
      <c r="O66" s="35"/>
      <c r="P66" s="35"/>
      <c r="Q66" s="35"/>
      <c r="R66" s="6"/>
      <c r="S66" s="45">
        <v>126</v>
      </c>
      <c r="T66" s="39" t="str">
        <f t="shared" si="1"/>
        <v>.</v>
      </c>
      <c r="U66" s="6"/>
    </row>
    <row r="67" spans="1:21" ht="12.75" customHeight="1" x14ac:dyDescent="0.2">
      <c r="A67" s="46">
        <v>42438</v>
      </c>
      <c r="B67" s="42"/>
      <c r="C67" s="41" t="s">
        <v>75</v>
      </c>
      <c r="D67" s="66">
        <v>775</v>
      </c>
      <c r="E67" s="35"/>
      <c r="F67" s="35"/>
      <c r="G67" s="35"/>
      <c r="H67" s="35"/>
      <c r="I67" s="43">
        <v>775</v>
      </c>
      <c r="J67" s="35"/>
      <c r="K67" s="35"/>
      <c r="L67" s="35"/>
      <c r="M67" s="35"/>
      <c r="N67" s="35"/>
      <c r="O67" s="35"/>
      <c r="P67" s="35"/>
      <c r="Q67" s="35"/>
      <c r="R67" s="6"/>
      <c r="S67" s="45">
        <v>126</v>
      </c>
      <c r="T67" s="39" t="str">
        <f t="shared" si="1"/>
        <v>.</v>
      </c>
      <c r="U67" s="6"/>
    </row>
    <row r="68" spans="1:21" ht="12.75" customHeight="1" x14ac:dyDescent="0.2">
      <c r="A68" s="46">
        <v>42443</v>
      </c>
      <c r="B68" s="42"/>
      <c r="C68" s="41" t="s">
        <v>104</v>
      </c>
      <c r="D68" s="66">
        <v>45</v>
      </c>
      <c r="E68" s="35"/>
      <c r="F68" s="35"/>
      <c r="G68" s="35"/>
      <c r="H68" s="35"/>
      <c r="I68" s="43">
        <v>45</v>
      </c>
      <c r="J68" s="35"/>
      <c r="K68" s="35"/>
      <c r="L68" s="35"/>
      <c r="M68" s="35"/>
      <c r="N68" s="35"/>
      <c r="O68" s="35"/>
      <c r="P68" s="35"/>
      <c r="Q68" s="35"/>
      <c r="R68" s="6"/>
      <c r="S68" s="45">
        <v>126</v>
      </c>
      <c r="T68" s="39" t="str">
        <f t="shared" si="1"/>
        <v>.</v>
      </c>
      <c r="U68" s="6"/>
    </row>
    <row r="69" spans="1:21" ht="12.75" customHeight="1" x14ac:dyDescent="0.2">
      <c r="A69" s="46">
        <v>42446</v>
      </c>
      <c r="B69" s="42"/>
      <c r="C69" s="41" t="s">
        <v>105</v>
      </c>
      <c r="D69" s="66">
        <v>30</v>
      </c>
      <c r="E69" s="35"/>
      <c r="F69" s="35"/>
      <c r="G69" s="35"/>
      <c r="H69" s="35"/>
      <c r="I69" s="43">
        <v>30</v>
      </c>
      <c r="J69" s="35"/>
      <c r="K69" s="35"/>
      <c r="L69" s="35"/>
      <c r="M69" s="35"/>
      <c r="N69" s="35"/>
      <c r="O69" s="35"/>
      <c r="P69" s="35"/>
      <c r="Q69" s="35"/>
      <c r="R69" s="6"/>
      <c r="S69" s="45">
        <v>126</v>
      </c>
      <c r="T69" s="39" t="str">
        <f t="shared" si="1"/>
        <v>.</v>
      </c>
      <c r="U69" s="6"/>
    </row>
    <row r="70" spans="1:21" ht="12.75" customHeight="1" x14ac:dyDescent="0.2">
      <c r="A70" s="46">
        <v>42447</v>
      </c>
      <c r="B70" s="42"/>
      <c r="C70" s="41" t="s">
        <v>106</v>
      </c>
      <c r="D70" s="66">
        <v>80</v>
      </c>
      <c r="E70" s="35"/>
      <c r="F70" s="35"/>
      <c r="G70" s="35"/>
      <c r="H70" s="35"/>
      <c r="I70" s="43">
        <v>80</v>
      </c>
      <c r="J70" s="35"/>
      <c r="K70" s="35"/>
      <c r="L70" s="35"/>
      <c r="M70" s="35"/>
      <c r="N70" s="35"/>
      <c r="O70" s="35"/>
      <c r="P70" s="35"/>
      <c r="Q70" s="35"/>
      <c r="R70" s="6"/>
      <c r="S70" s="45">
        <v>126</v>
      </c>
      <c r="T70" s="39" t="str">
        <f t="shared" si="1"/>
        <v>.</v>
      </c>
      <c r="U70" s="6"/>
    </row>
    <row r="71" spans="1:21" ht="12.75" customHeight="1" x14ac:dyDescent="0.2">
      <c r="A71" s="46">
        <v>42450</v>
      </c>
      <c r="B71" s="42"/>
      <c r="C71" s="41" t="s">
        <v>107</v>
      </c>
      <c r="D71" s="66">
        <v>150</v>
      </c>
      <c r="E71" s="35"/>
      <c r="F71" s="35"/>
      <c r="G71" s="35"/>
      <c r="H71" s="35"/>
      <c r="I71" s="43">
        <v>150</v>
      </c>
      <c r="J71" s="35"/>
      <c r="K71" s="35"/>
      <c r="L71" s="35"/>
      <c r="M71" s="35"/>
      <c r="N71" s="35"/>
      <c r="O71" s="35"/>
      <c r="P71" s="35"/>
      <c r="Q71" s="35"/>
      <c r="R71" s="6"/>
      <c r="S71" s="45">
        <v>126</v>
      </c>
      <c r="T71" s="39" t="str">
        <f t="shared" si="1"/>
        <v>.</v>
      </c>
      <c r="U71" s="6"/>
    </row>
    <row r="72" spans="1:21" ht="12.75" customHeight="1" x14ac:dyDescent="0.2">
      <c r="A72" s="46">
        <v>42459</v>
      </c>
      <c r="B72" s="42"/>
      <c r="C72" s="41" t="s">
        <v>108</v>
      </c>
      <c r="D72" s="66">
        <v>60</v>
      </c>
      <c r="E72" s="35"/>
      <c r="F72" s="35"/>
      <c r="G72" s="35"/>
      <c r="H72" s="35"/>
      <c r="I72" s="43">
        <v>60</v>
      </c>
      <c r="J72" s="35"/>
      <c r="K72" s="35"/>
      <c r="L72" s="35"/>
      <c r="M72" s="35"/>
      <c r="N72" s="35"/>
      <c r="O72" s="35"/>
      <c r="P72" s="35"/>
      <c r="Q72" s="35"/>
      <c r="R72" s="6"/>
      <c r="S72" s="45">
        <v>127</v>
      </c>
      <c r="T72" s="39" t="str">
        <f t="shared" si="1"/>
        <v>.</v>
      </c>
      <c r="U72" s="6"/>
    </row>
    <row r="73" spans="1:21" ht="12.75" customHeight="1" x14ac:dyDescent="0.2">
      <c r="A73" s="69" t="s">
        <v>109</v>
      </c>
      <c r="B73" s="42"/>
      <c r="C73" s="41" t="s">
        <v>90</v>
      </c>
      <c r="D73" s="66">
        <v>775</v>
      </c>
      <c r="E73" s="35"/>
      <c r="F73" s="35"/>
      <c r="G73" s="35"/>
      <c r="H73" s="35"/>
      <c r="I73" s="43">
        <v>775</v>
      </c>
      <c r="J73" s="35"/>
      <c r="K73" s="35"/>
      <c r="L73" s="35"/>
      <c r="M73" s="35"/>
      <c r="N73" s="35"/>
      <c r="O73" s="35"/>
      <c r="P73" s="35"/>
      <c r="Q73" s="35"/>
      <c r="R73" s="6"/>
      <c r="S73" s="45">
        <v>128</v>
      </c>
      <c r="T73" s="39" t="str">
        <f t="shared" si="1"/>
        <v>.</v>
      </c>
      <c r="U73" s="6"/>
    </row>
    <row r="74" spans="1:21" ht="12.75" customHeight="1" x14ac:dyDescent="0.2">
      <c r="A74" s="46">
        <v>42503</v>
      </c>
      <c r="B74" s="68"/>
      <c r="C74" s="41" t="s">
        <v>74</v>
      </c>
      <c r="D74" s="66">
        <v>30</v>
      </c>
      <c r="E74" s="35"/>
      <c r="F74" s="35"/>
      <c r="G74" s="35"/>
      <c r="H74" s="35"/>
      <c r="I74" s="43">
        <v>30</v>
      </c>
      <c r="J74" s="35"/>
      <c r="K74" s="35"/>
      <c r="L74" s="35"/>
      <c r="M74" s="35"/>
      <c r="N74" s="35"/>
      <c r="O74" s="35"/>
      <c r="P74" s="35"/>
      <c r="Q74" s="35"/>
      <c r="R74" s="6"/>
      <c r="S74" s="45">
        <v>129</v>
      </c>
      <c r="T74" s="39" t="str">
        <f t="shared" si="1"/>
        <v>.</v>
      </c>
      <c r="U74" s="6"/>
    </row>
    <row r="75" spans="1:21" ht="12.75" customHeight="1" x14ac:dyDescent="0.2">
      <c r="A75" s="46">
        <v>42523</v>
      </c>
      <c r="B75" s="42"/>
      <c r="C75" s="41" t="s">
        <v>92</v>
      </c>
      <c r="D75" s="66">
        <v>100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3">
        <v>100</v>
      </c>
      <c r="Q75" s="35"/>
      <c r="R75" s="6"/>
      <c r="S75" s="45">
        <v>130</v>
      </c>
      <c r="T75" s="39" t="str">
        <f t="shared" si="1"/>
        <v>.</v>
      </c>
      <c r="U75" s="6"/>
    </row>
    <row r="76" spans="1:21" ht="12.75" customHeight="1" x14ac:dyDescent="0.2">
      <c r="A76" s="46">
        <v>42527</v>
      </c>
      <c r="B76" s="42"/>
      <c r="C76" s="41" t="s">
        <v>92</v>
      </c>
      <c r="D76" s="66">
        <v>300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3">
        <v>300</v>
      </c>
      <c r="Q76" s="35"/>
      <c r="R76" s="6"/>
      <c r="S76" s="45">
        <v>130</v>
      </c>
      <c r="T76" s="39" t="str">
        <f t="shared" si="1"/>
        <v>.</v>
      </c>
      <c r="U76" s="6"/>
    </row>
    <row r="77" spans="1:21" ht="12.75" customHeight="1" x14ac:dyDescent="0.2">
      <c r="A77" s="46">
        <v>42559</v>
      </c>
      <c r="B77" s="42"/>
      <c r="C77" s="41" t="s">
        <v>92</v>
      </c>
      <c r="D77" s="66">
        <v>200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3">
        <v>200</v>
      </c>
      <c r="Q77" s="35"/>
      <c r="R77" s="6"/>
      <c r="S77" s="45">
        <v>131</v>
      </c>
      <c r="T77" s="39" t="str">
        <f t="shared" si="1"/>
        <v>.</v>
      </c>
      <c r="U77" s="6"/>
    </row>
    <row r="78" spans="1:21" ht="12.75" customHeight="1" x14ac:dyDescent="0.2">
      <c r="A78" s="46">
        <v>42562</v>
      </c>
      <c r="B78" s="42"/>
      <c r="C78" s="41" t="s">
        <v>92</v>
      </c>
      <c r="D78" s="66">
        <v>100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3">
        <v>100</v>
      </c>
      <c r="Q78" s="6"/>
      <c r="R78" s="6"/>
      <c r="S78" s="45">
        <v>131</v>
      </c>
      <c r="T78" s="39" t="str">
        <f t="shared" si="1"/>
        <v>.</v>
      </c>
      <c r="U78" s="6"/>
    </row>
    <row r="79" spans="1:21" ht="12.75" customHeight="1" x14ac:dyDescent="0.2">
      <c r="A79" s="46">
        <v>42571</v>
      </c>
      <c r="B79" s="42"/>
      <c r="C79" s="41" t="s">
        <v>92</v>
      </c>
      <c r="D79" s="66">
        <v>100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3">
        <v>100</v>
      </c>
      <c r="Q79" s="6"/>
      <c r="R79" s="6"/>
      <c r="S79" s="45">
        <v>131</v>
      </c>
      <c r="T79" s="39" t="str">
        <f t="shared" si="1"/>
        <v>.</v>
      </c>
      <c r="U79" s="6"/>
    </row>
    <row r="80" spans="1:21" ht="12.75" customHeight="1" x14ac:dyDescent="0.2">
      <c r="A80" s="46">
        <v>42587</v>
      </c>
      <c r="B80" s="42"/>
      <c r="C80" s="41" t="s">
        <v>110</v>
      </c>
      <c r="D80" s="66">
        <v>45</v>
      </c>
      <c r="E80" s="35"/>
      <c r="F80" s="35"/>
      <c r="G80" s="35"/>
      <c r="H80" s="35"/>
      <c r="I80" s="43">
        <v>45</v>
      </c>
      <c r="J80" s="35"/>
      <c r="K80" s="35"/>
      <c r="L80" s="35"/>
      <c r="M80" s="35"/>
      <c r="N80" s="35"/>
      <c r="O80" s="35"/>
      <c r="P80" s="43"/>
      <c r="Q80" s="6"/>
      <c r="R80" s="6"/>
      <c r="S80" s="45">
        <v>132</v>
      </c>
      <c r="T80" s="39" t="str">
        <f t="shared" si="1"/>
        <v>.</v>
      </c>
      <c r="U80" s="6"/>
    </row>
    <row r="81" spans="1:21" ht="12.75" customHeight="1" x14ac:dyDescent="0.2">
      <c r="A81" s="46">
        <v>42587</v>
      </c>
      <c r="B81" s="42"/>
      <c r="C81" s="41" t="s">
        <v>92</v>
      </c>
      <c r="D81" s="66">
        <v>200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3">
        <v>200</v>
      </c>
      <c r="Q81" s="6"/>
      <c r="R81" s="6"/>
      <c r="S81" s="45">
        <v>132</v>
      </c>
      <c r="T81" s="39" t="str">
        <f t="shared" si="1"/>
        <v>.</v>
      </c>
      <c r="U81" s="6"/>
    </row>
    <row r="82" spans="1:21" ht="12.75" customHeight="1" x14ac:dyDescent="0.2">
      <c r="A82" s="46">
        <v>42618</v>
      </c>
      <c r="B82" s="42"/>
      <c r="C82" s="41" t="s">
        <v>92</v>
      </c>
      <c r="D82" s="66">
        <v>300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3">
        <v>300</v>
      </c>
      <c r="Q82" s="6"/>
      <c r="R82" s="6"/>
      <c r="S82" s="45">
        <v>133</v>
      </c>
      <c r="T82" s="39" t="str">
        <f t="shared" si="1"/>
        <v>.</v>
      </c>
      <c r="U82" s="6"/>
    </row>
    <row r="83" spans="1:21" ht="12.75" customHeight="1" x14ac:dyDescent="0.2">
      <c r="A83" s="46">
        <v>42642</v>
      </c>
      <c r="B83" s="42"/>
      <c r="C83" s="41" t="s">
        <v>111</v>
      </c>
      <c r="D83" s="66">
        <v>775</v>
      </c>
      <c r="E83" s="35"/>
      <c r="F83" s="35"/>
      <c r="G83" s="35"/>
      <c r="H83" s="35"/>
      <c r="I83" s="43">
        <v>775</v>
      </c>
      <c r="J83" s="35"/>
      <c r="K83" s="35"/>
      <c r="L83" s="35"/>
      <c r="M83" s="35"/>
      <c r="N83" s="35"/>
      <c r="O83" s="35"/>
      <c r="P83" s="35"/>
      <c r="Q83" s="6"/>
      <c r="R83" s="6"/>
      <c r="S83" s="45">
        <v>133</v>
      </c>
      <c r="T83" s="39" t="str">
        <f t="shared" si="1"/>
        <v>.</v>
      </c>
      <c r="U83" s="6"/>
    </row>
    <row r="84" spans="1:21" ht="12.75" customHeight="1" x14ac:dyDescent="0.2">
      <c r="A84" s="46">
        <v>42662</v>
      </c>
      <c r="B84" s="42"/>
      <c r="C84" s="41" t="s">
        <v>112</v>
      </c>
      <c r="D84" s="66">
        <v>240</v>
      </c>
      <c r="E84" s="35"/>
      <c r="F84" s="35"/>
      <c r="G84" s="35"/>
      <c r="H84" s="35"/>
      <c r="I84" s="35"/>
      <c r="J84" s="35"/>
      <c r="K84" s="35"/>
      <c r="L84" s="35"/>
      <c r="M84" s="35"/>
      <c r="N84" s="43">
        <v>240</v>
      </c>
      <c r="O84" s="35"/>
      <c r="P84" s="35"/>
      <c r="Q84" s="6"/>
      <c r="R84" s="6"/>
      <c r="S84" s="45">
        <v>134</v>
      </c>
      <c r="T84" s="39" t="str">
        <f t="shared" si="1"/>
        <v>.</v>
      </c>
      <c r="U84" s="6"/>
    </row>
    <row r="85" spans="1:21" ht="12.75" customHeight="1" x14ac:dyDescent="0.2">
      <c r="A85" s="70">
        <v>42682</v>
      </c>
      <c r="B85" s="42"/>
      <c r="C85" s="41" t="s">
        <v>113</v>
      </c>
      <c r="D85" s="66">
        <v>45</v>
      </c>
      <c r="E85" s="35"/>
      <c r="F85" s="35"/>
      <c r="G85" s="35"/>
      <c r="H85" s="35"/>
      <c r="I85" s="43">
        <v>45</v>
      </c>
      <c r="J85" s="35"/>
      <c r="K85" s="35"/>
      <c r="L85" s="35"/>
      <c r="M85" s="35"/>
      <c r="N85" s="35"/>
      <c r="O85" s="35"/>
      <c r="P85" s="35"/>
      <c r="Q85" s="6"/>
      <c r="R85" s="6"/>
      <c r="S85" s="45">
        <v>135</v>
      </c>
      <c r="T85" s="39" t="str">
        <f t="shared" si="1"/>
        <v>.</v>
      </c>
      <c r="U85" s="6"/>
    </row>
    <row r="86" spans="1:21" ht="12.75" customHeight="1" x14ac:dyDescent="0.2">
      <c r="A86" s="46">
        <v>42702</v>
      </c>
      <c r="B86" s="42"/>
      <c r="C86" s="41" t="s">
        <v>114</v>
      </c>
      <c r="D86" s="66">
        <v>75</v>
      </c>
      <c r="E86" s="35"/>
      <c r="F86" s="35"/>
      <c r="G86" s="35"/>
      <c r="H86" s="35"/>
      <c r="I86" s="43">
        <v>75</v>
      </c>
      <c r="J86" s="35"/>
      <c r="K86" s="35"/>
      <c r="L86" s="35"/>
      <c r="M86" s="35"/>
      <c r="N86" s="35"/>
      <c r="O86" s="35"/>
      <c r="P86" s="35"/>
      <c r="Q86" s="6"/>
      <c r="R86" s="6"/>
      <c r="S86" s="45">
        <v>135</v>
      </c>
      <c r="T86" s="39" t="str">
        <f t="shared" si="1"/>
        <v>.</v>
      </c>
      <c r="U86" s="6"/>
    </row>
    <row r="87" spans="1:21" ht="12.75" customHeight="1" x14ac:dyDescent="0.2">
      <c r="A87" s="46">
        <v>42709</v>
      </c>
      <c r="B87" s="42"/>
      <c r="C87" s="41" t="s">
        <v>92</v>
      </c>
      <c r="D87" s="66">
        <v>500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3">
        <v>500</v>
      </c>
      <c r="Q87" s="6"/>
      <c r="R87" s="6"/>
      <c r="S87" s="45">
        <v>136</v>
      </c>
      <c r="T87" s="39" t="str">
        <f t="shared" si="1"/>
        <v>.</v>
      </c>
      <c r="U87" s="6"/>
    </row>
    <row r="88" spans="1:21" ht="12.75" customHeight="1" x14ac:dyDescent="0.2">
      <c r="A88" s="46">
        <v>42712</v>
      </c>
      <c r="B88" s="42"/>
      <c r="C88" s="41" t="s">
        <v>115</v>
      </c>
      <c r="D88" s="66">
        <v>252</v>
      </c>
      <c r="E88" s="35"/>
      <c r="F88" s="35"/>
      <c r="G88" s="35"/>
      <c r="H88" s="35"/>
      <c r="I88" s="35"/>
      <c r="J88" s="35"/>
      <c r="K88" s="35"/>
      <c r="L88" s="35"/>
      <c r="M88" s="43">
        <v>252</v>
      </c>
      <c r="N88" s="35"/>
      <c r="O88" s="35"/>
      <c r="P88" s="35"/>
      <c r="Q88" s="6"/>
      <c r="R88" s="6"/>
      <c r="S88" s="45">
        <v>136</v>
      </c>
      <c r="T88" s="39" t="str">
        <f t="shared" si="1"/>
        <v>.</v>
      </c>
      <c r="U88" s="6"/>
    </row>
    <row r="89" spans="1:21" ht="12.75" customHeight="1" x14ac:dyDescent="0.2">
      <c r="A89" s="46">
        <v>42717</v>
      </c>
      <c r="B89" s="42"/>
      <c r="C89" s="41" t="s">
        <v>116</v>
      </c>
      <c r="D89" s="66">
        <v>210</v>
      </c>
      <c r="E89" s="35"/>
      <c r="F89" s="35"/>
      <c r="G89" s="35"/>
      <c r="H89" s="6"/>
      <c r="I89" s="6"/>
      <c r="J89" s="6"/>
      <c r="K89" s="6"/>
      <c r="L89" s="6"/>
      <c r="M89" s="43">
        <v>210</v>
      </c>
      <c r="N89" s="35"/>
      <c r="O89" s="35"/>
      <c r="P89" s="35"/>
      <c r="Q89" s="6"/>
      <c r="R89" s="6"/>
      <c r="S89" s="45">
        <v>136</v>
      </c>
      <c r="T89" s="39" t="str">
        <f t="shared" si="1"/>
        <v>.</v>
      </c>
      <c r="U89" s="6"/>
    </row>
    <row r="90" spans="1:21" ht="12.75" customHeight="1" x14ac:dyDescent="0.2">
      <c r="A90" s="46">
        <v>42720</v>
      </c>
      <c r="B90" s="42"/>
      <c r="C90" s="41" t="s">
        <v>92</v>
      </c>
      <c r="D90" s="66">
        <v>400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3">
        <v>400</v>
      </c>
      <c r="Q90" s="6"/>
      <c r="R90" s="6"/>
      <c r="S90" s="45">
        <v>136</v>
      </c>
      <c r="T90" s="39" t="str">
        <f t="shared" si="1"/>
        <v>.</v>
      </c>
      <c r="U90" s="6"/>
    </row>
    <row r="91" spans="1:21" ht="12.75" customHeight="1" x14ac:dyDescent="0.2">
      <c r="A91" s="46">
        <v>42726</v>
      </c>
      <c r="B91" s="42"/>
      <c r="C91" s="41" t="s">
        <v>92</v>
      </c>
      <c r="D91" s="66">
        <v>200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3">
        <v>200</v>
      </c>
      <c r="Q91" s="6"/>
      <c r="R91" s="6"/>
      <c r="S91" s="45">
        <v>136</v>
      </c>
      <c r="T91" s="39" t="str">
        <f t="shared" si="1"/>
        <v>.</v>
      </c>
      <c r="U91" s="6"/>
    </row>
    <row r="92" spans="1:21" ht="12.75" customHeight="1" x14ac:dyDescent="0.2">
      <c r="A92" s="46">
        <v>42738</v>
      </c>
      <c r="B92" s="42"/>
      <c r="C92" s="41" t="s">
        <v>46</v>
      </c>
      <c r="D92" s="66">
        <v>25</v>
      </c>
      <c r="E92" s="35"/>
      <c r="F92" s="35"/>
      <c r="G92" s="35"/>
      <c r="H92" s="35"/>
      <c r="I92" s="35"/>
      <c r="J92" s="43">
        <v>25</v>
      </c>
      <c r="K92" s="35"/>
      <c r="L92" s="35"/>
      <c r="M92" s="35"/>
      <c r="N92" s="35"/>
      <c r="O92" s="35"/>
      <c r="P92" s="35"/>
      <c r="Q92" s="6"/>
      <c r="R92" s="6"/>
      <c r="S92" s="45">
        <v>137</v>
      </c>
      <c r="T92" s="39" t="str">
        <f t="shared" si="1"/>
        <v>.</v>
      </c>
      <c r="U92" s="6"/>
    </row>
    <row r="93" spans="1:21" ht="12.75" customHeight="1" x14ac:dyDescent="0.2">
      <c r="A93" s="46">
        <v>42744</v>
      </c>
      <c r="B93" s="42"/>
      <c r="C93" s="41" t="s">
        <v>92</v>
      </c>
      <c r="D93" s="66">
        <v>300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3">
        <v>300</v>
      </c>
      <c r="Q93" s="6"/>
      <c r="R93" s="6"/>
      <c r="S93" s="45">
        <v>137</v>
      </c>
      <c r="T93" s="39" t="str">
        <f t="shared" si="1"/>
        <v>.</v>
      </c>
      <c r="U93" s="6"/>
    </row>
    <row r="94" spans="1:21" ht="12.75" customHeight="1" x14ac:dyDescent="0.2">
      <c r="A94" s="46">
        <v>42773</v>
      </c>
      <c r="B94" s="42"/>
      <c r="C94" s="41" t="s">
        <v>92</v>
      </c>
      <c r="D94" s="66">
        <v>200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3">
        <v>200</v>
      </c>
      <c r="Q94" s="6"/>
      <c r="R94" s="6"/>
      <c r="S94" s="45">
        <v>138</v>
      </c>
      <c r="T94" s="39" t="str">
        <f t="shared" si="1"/>
        <v>.</v>
      </c>
      <c r="U94" s="6"/>
    </row>
    <row r="95" spans="1:21" ht="12.75" customHeight="1" x14ac:dyDescent="0.2">
      <c r="A95" s="46">
        <v>42800</v>
      </c>
      <c r="B95" s="42"/>
      <c r="C95" s="41" t="s">
        <v>92</v>
      </c>
      <c r="D95" s="66">
        <v>300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3">
        <v>300</v>
      </c>
      <c r="Q95" s="6"/>
      <c r="R95" s="6"/>
      <c r="S95" s="45">
        <v>139</v>
      </c>
      <c r="T95" s="39" t="str">
        <f t="shared" si="1"/>
        <v>.</v>
      </c>
      <c r="U95" s="6"/>
    </row>
    <row r="96" spans="1:21" ht="12.75" customHeight="1" x14ac:dyDescent="0.2">
      <c r="A96" s="46">
        <v>42832</v>
      </c>
      <c r="B96" s="42"/>
      <c r="C96" s="41" t="s">
        <v>92</v>
      </c>
      <c r="D96" s="66">
        <v>200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3">
        <v>200</v>
      </c>
      <c r="Q96" s="6"/>
      <c r="R96" s="6"/>
      <c r="S96" s="45">
        <v>140</v>
      </c>
      <c r="T96" s="39" t="str">
        <f t="shared" si="1"/>
        <v>.</v>
      </c>
      <c r="U96" s="6"/>
    </row>
    <row r="97" spans="1:21" ht="12.75" customHeight="1" x14ac:dyDescent="0.2">
      <c r="A97" s="46">
        <v>42837</v>
      </c>
      <c r="B97" s="42"/>
      <c r="C97" s="41" t="s">
        <v>92</v>
      </c>
      <c r="D97" s="66">
        <v>500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3">
        <v>500</v>
      </c>
      <c r="Q97" s="6"/>
      <c r="R97" s="6"/>
      <c r="S97" s="45">
        <v>140</v>
      </c>
      <c r="T97" s="39" t="str">
        <f t="shared" si="1"/>
        <v>.</v>
      </c>
      <c r="U97" s="6"/>
    </row>
    <row r="98" spans="1:21" ht="12.75" customHeight="1" x14ac:dyDescent="0.2">
      <c r="A98" s="46">
        <v>42858</v>
      </c>
      <c r="B98" s="42"/>
      <c r="C98" s="41" t="s">
        <v>92</v>
      </c>
      <c r="D98" s="66">
        <v>100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43">
        <v>100</v>
      </c>
      <c r="Q98" s="6"/>
      <c r="R98" s="6"/>
      <c r="S98" s="45">
        <v>141</v>
      </c>
      <c r="T98" s="39" t="str">
        <f t="shared" si="1"/>
        <v>.</v>
      </c>
      <c r="U98" s="6"/>
    </row>
    <row r="99" spans="1:21" ht="12.75" customHeight="1" x14ac:dyDescent="0.2">
      <c r="A99" s="46">
        <v>42860</v>
      </c>
      <c r="B99" s="42"/>
      <c r="C99" s="41" t="s">
        <v>92</v>
      </c>
      <c r="D99" s="71">
        <v>200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3">
        <v>200</v>
      </c>
      <c r="Q99" s="6"/>
      <c r="R99" s="6"/>
      <c r="S99" s="45">
        <v>141</v>
      </c>
      <c r="T99" s="39" t="str">
        <f t="shared" si="1"/>
        <v>.</v>
      </c>
      <c r="U99" s="6"/>
    </row>
    <row r="100" spans="1:21" ht="12.75" customHeight="1" x14ac:dyDescent="0.2">
      <c r="A100" s="46">
        <v>42893</v>
      </c>
      <c r="B100" s="42"/>
      <c r="C100" s="41" t="s">
        <v>92</v>
      </c>
      <c r="D100" s="71">
        <v>300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3">
        <v>300</v>
      </c>
      <c r="Q100" s="6"/>
      <c r="R100" s="6"/>
      <c r="S100" s="45">
        <v>142</v>
      </c>
      <c r="T100" s="39" t="str">
        <f t="shared" si="1"/>
        <v>.</v>
      </c>
      <c r="U100" s="6"/>
    </row>
    <row r="101" spans="1:21" ht="12.75" customHeight="1" x14ac:dyDescent="0.2">
      <c r="A101" s="46">
        <v>42898</v>
      </c>
      <c r="B101" s="42"/>
      <c r="C101" s="41" t="s">
        <v>117</v>
      </c>
      <c r="D101" s="71">
        <v>30</v>
      </c>
      <c r="E101" s="35"/>
      <c r="F101" s="35"/>
      <c r="G101" s="35"/>
      <c r="H101" s="35"/>
      <c r="I101" s="35"/>
      <c r="J101" s="43">
        <v>30</v>
      </c>
      <c r="K101" s="35"/>
      <c r="L101" s="35"/>
      <c r="M101" s="35"/>
      <c r="N101" s="35"/>
      <c r="O101" s="35"/>
      <c r="P101" s="35"/>
      <c r="Q101" s="6"/>
      <c r="R101" s="6"/>
      <c r="S101" s="45">
        <v>142</v>
      </c>
      <c r="T101" s="39" t="str">
        <f t="shared" si="1"/>
        <v>.</v>
      </c>
      <c r="U101" s="6"/>
    </row>
    <row r="102" spans="1:21" ht="12.75" customHeight="1" x14ac:dyDescent="0.2">
      <c r="A102" s="46">
        <v>42898</v>
      </c>
      <c r="B102" s="42"/>
      <c r="C102" s="41" t="s">
        <v>118</v>
      </c>
      <c r="D102" s="71">
        <v>80</v>
      </c>
      <c r="E102" s="35"/>
      <c r="F102" s="35"/>
      <c r="G102" s="35"/>
      <c r="H102" s="35"/>
      <c r="I102" s="35"/>
      <c r="J102" s="43">
        <v>80</v>
      </c>
      <c r="K102" s="35"/>
      <c r="L102" s="35"/>
      <c r="M102" s="35"/>
      <c r="N102" s="35"/>
      <c r="O102" s="35"/>
      <c r="P102" s="35"/>
      <c r="Q102" s="6"/>
      <c r="R102" s="6"/>
      <c r="S102" s="45">
        <v>142</v>
      </c>
      <c r="T102" s="39" t="str">
        <f t="shared" si="1"/>
        <v>.</v>
      </c>
      <c r="U102" s="6"/>
    </row>
    <row r="103" spans="1:21" ht="12.75" customHeight="1" x14ac:dyDescent="0.2">
      <c r="A103" s="46">
        <v>42898</v>
      </c>
      <c r="B103" s="42"/>
      <c r="C103" s="41" t="s">
        <v>119</v>
      </c>
      <c r="D103" s="71">
        <v>45</v>
      </c>
      <c r="E103" s="35"/>
      <c r="F103" s="35"/>
      <c r="G103" s="35"/>
      <c r="H103" s="35"/>
      <c r="I103" s="35"/>
      <c r="J103" s="43">
        <v>45</v>
      </c>
      <c r="K103" s="35"/>
      <c r="L103" s="35"/>
      <c r="M103" s="35"/>
      <c r="N103" s="35"/>
      <c r="O103" s="35"/>
      <c r="P103" s="35"/>
      <c r="Q103" s="6"/>
      <c r="R103" s="6"/>
      <c r="S103" s="45">
        <v>142</v>
      </c>
      <c r="T103" s="39" t="str">
        <f t="shared" si="1"/>
        <v>.</v>
      </c>
      <c r="U103" s="6"/>
    </row>
    <row r="104" spans="1:21" ht="12.75" customHeight="1" x14ac:dyDescent="0.2">
      <c r="A104" s="46">
        <v>42898</v>
      </c>
      <c r="B104" s="42"/>
      <c r="C104" s="41" t="s">
        <v>120</v>
      </c>
      <c r="D104" s="71">
        <v>45</v>
      </c>
      <c r="E104" s="35"/>
      <c r="F104" s="35"/>
      <c r="G104" s="35"/>
      <c r="H104" s="35"/>
      <c r="I104" s="35"/>
      <c r="J104" s="43">
        <v>45</v>
      </c>
      <c r="K104" s="35"/>
      <c r="L104" s="35"/>
      <c r="M104" s="35"/>
      <c r="N104" s="35"/>
      <c r="O104" s="35"/>
      <c r="P104" s="35"/>
      <c r="Q104" s="6"/>
      <c r="R104" s="6"/>
      <c r="S104" s="45">
        <v>142</v>
      </c>
      <c r="T104" s="39" t="str">
        <f t="shared" si="1"/>
        <v>.</v>
      </c>
      <c r="U104" s="6"/>
    </row>
    <row r="105" spans="1:21" ht="12.75" customHeight="1" x14ac:dyDescent="0.2">
      <c r="A105" s="46">
        <v>42899</v>
      </c>
      <c r="B105" s="42"/>
      <c r="C105" s="41" t="s">
        <v>121</v>
      </c>
      <c r="D105" s="71">
        <v>30</v>
      </c>
      <c r="E105" s="35"/>
      <c r="F105" s="35"/>
      <c r="G105" s="35"/>
      <c r="H105" s="35"/>
      <c r="I105" s="35"/>
      <c r="J105" s="43">
        <v>30</v>
      </c>
      <c r="K105" s="35"/>
      <c r="L105" s="35"/>
      <c r="M105" s="35"/>
      <c r="N105" s="35"/>
      <c r="O105" s="35"/>
      <c r="P105" s="35"/>
      <c r="Q105" s="6"/>
      <c r="R105" s="6"/>
      <c r="S105" s="45">
        <v>142</v>
      </c>
      <c r="T105" s="39" t="str">
        <f t="shared" si="1"/>
        <v>.</v>
      </c>
      <c r="U105" s="6"/>
    </row>
    <row r="106" spans="1:21" ht="12.75" customHeight="1" x14ac:dyDescent="0.2">
      <c r="A106" s="46">
        <v>42906</v>
      </c>
      <c r="B106" s="42"/>
      <c r="C106" s="41" t="s">
        <v>122</v>
      </c>
      <c r="D106" s="71">
        <v>45</v>
      </c>
      <c r="E106" s="35"/>
      <c r="F106" s="35"/>
      <c r="G106" s="35"/>
      <c r="H106" s="35"/>
      <c r="I106" s="35"/>
      <c r="J106" s="43">
        <v>45</v>
      </c>
      <c r="K106" s="35"/>
      <c r="L106" s="35"/>
      <c r="M106" s="35"/>
      <c r="N106" s="35"/>
      <c r="O106" s="35"/>
      <c r="P106" s="35"/>
      <c r="Q106" s="6"/>
      <c r="R106" s="6"/>
      <c r="S106" s="45">
        <v>142</v>
      </c>
      <c r="T106" s="39" t="str">
        <f t="shared" si="1"/>
        <v>.</v>
      </c>
      <c r="U106" s="6"/>
    </row>
    <row r="107" spans="1:21" ht="12.75" customHeight="1" x14ac:dyDescent="0.2">
      <c r="A107" s="46">
        <v>42906</v>
      </c>
      <c r="B107" s="42"/>
      <c r="C107" s="41" t="s">
        <v>53</v>
      </c>
      <c r="D107" s="71">
        <v>45</v>
      </c>
      <c r="E107" s="35"/>
      <c r="F107" s="35"/>
      <c r="G107" s="35"/>
      <c r="H107" s="35"/>
      <c r="I107" s="35"/>
      <c r="J107" s="43">
        <v>45</v>
      </c>
      <c r="K107" s="35"/>
      <c r="L107" s="35"/>
      <c r="M107" s="35"/>
      <c r="N107" s="35"/>
      <c r="O107" s="35"/>
      <c r="P107" s="35"/>
      <c r="Q107" s="6"/>
      <c r="R107" s="6"/>
      <c r="S107" s="45">
        <v>142</v>
      </c>
      <c r="T107" s="39" t="str">
        <f t="shared" si="1"/>
        <v>.</v>
      </c>
      <c r="U107" s="6"/>
    </row>
    <row r="108" spans="1:21" ht="12.75" customHeight="1" x14ac:dyDescent="0.2">
      <c r="A108" s="46">
        <v>42909</v>
      </c>
      <c r="B108" s="42"/>
      <c r="C108" s="41" t="s">
        <v>123</v>
      </c>
      <c r="D108" s="71">
        <v>45</v>
      </c>
      <c r="E108" s="35"/>
      <c r="F108" s="35"/>
      <c r="G108" s="35"/>
      <c r="H108" s="35"/>
      <c r="I108" s="35"/>
      <c r="J108" s="43">
        <v>45</v>
      </c>
      <c r="K108" s="35"/>
      <c r="L108" s="35"/>
      <c r="M108" s="35"/>
      <c r="N108" s="35"/>
      <c r="O108" s="35"/>
      <c r="P108" s="35"/>
      <c r="Q108" s="6"/>
      <c r="R108" s="6"/>
      <c r="S108" s="45">
        <v>143</v>
      </c>
      <c r="T108" s="39" t="str">
        <f t="shared" si="1"/>
        <v>.</v>
      </c>
      <c r="U108" s="6"/>
    </row>
    <row r="109" spans="1:21" ht="12.75" customHeight="1" x14ac:dyDescent="0.2">
      <c r="A109" s="46">
        <v>42914</v>
      </c>
      <c r="B109" s="42"/>
      <c r="C109" s="41" t="s">
        <v>124</v>
      </c>
      <c r="D109" s="71">
        <v>45</v>
      </c>
      <c r="E109" s="35"/>
      <c r="F109" s="35"/>
      <c r="G109" s="35"/>
      <c r="H109" s="35"/>
      <c r="I109" s="35"/>
      <c r="J109" s="43">
        <v>45</v>
      </c>
      <c r="K109" s="35"/>
      <c r="L109" s="35"/>
      <c r="M109" s="35"/>
      <c r="N109" s="35"/>
      <c r="O109" s="35"/>
      <c r="P109" s="35"/>
      <c r="Q109" s="6"/>
      <c r="R109" s="6"/>
      <c r="S109" s="45">
        <v>143</v>
      </c>
      <c r="T109" s="39" t="str">
        <f t="shared" si="1"/>
        <v>.</v>
      </c>
      <c r="U109" s="6"/>
    </row>
    <row r="110" spans="1:21" ht="12.75" customHeight="1" x14ac:dyDescent="0.2">
      <c r="A110" s="46">
        <v>42914</v>
      </c>
      <c r="B110" s="42"/>
      <c r="C110" s="41" t="s">
        <v>125</v>
      </c>
      <c r="D110" s="71">
        <v>775</v>
      </c>
      <c r="E110" s="35"/>
      <c r="F110" s="35"/>
      <c r="G110" s="35"/>
      <c r="H110" s="35"/>
      <c r="I110" s="35"/>
      <c r="J110" s="43">
        <v>775</v>
      </c>
      <c r="K110" s="35"/>
      <c r="L110" s="35"/>
      <c r="M110" s="35"/>
      <c r="N110" s="35"/>
      <c r="O110" s="35"/>
      <c r="P110" s="35"/>
      <c r="Q110" s="6"/>
      <c r="R110" s="6"/>
      <c r="S110" s="45">
        <v>143</v>
      </c>
      <c r="T110" s="39" t="str">
        <f t="shared" si="1"/>
        <v>.</v>
      </c>
      <c r="U110" s="6"/>
    </row>
    <row r="111" spans="1:21" ht="12.75" customHeight="1" x14ac:dyDescent="0.2">
      <c r="A111" s="46">
        <v>42929</v>
      </c>
      <c r="B111" s="42"/>
      <c r="C111" s="41" t="s">
        <v>126</v>
      </c>
      <c r="D111" s="71">
        <v>30</v>
      </c>
      <c r="E111" s="35"/>
      <c r="F111" s="35"/>
      <c r="G111" s="35"/>
      <c r="H111" s="35"/>
      <c r="I111" s="35"/>
      <c r="J111" s="43">
        <v>30</v>
      </c>
      <c r="K111" s="35"/>
      <c r="L111" s="35"/>
      <c r="M111" s="35"/>
      <c r="N111" s="35"/>
      <c r="O111" s="35"/>
      <c r="P111" s="35"/>
      <c r="Q111" s="6"/>
      <c r="R111" s="6"/>
      <c r="S111" s="45">
        <v>144</v>
      </c>
      <c r="T111" s="39" t="str">
        <f t="shared" si="1"/>
        <v>.</v>
      </c>
      <c r="U111" s="6"/>
    </row>
    <row r="112" spans="1:21" ht="12.75" customHeight="1" x14ac:dyDescent="0.2">
      <c r="A112" s="46">
        <v>42947</v>
      </c>
      <c r="B112" s="42"/>
      <c r="C112" s="41" t="s">
        <v>127</v>
      </c>
      <c r="D112" s="71">
        <v>775</v>
      </c>
      <c r="E112" s="35"/>
      <c r="F112" s="35"/>
      <c r="G112" s="35"/>
      <c r="H112" s="35"/>
      <c r="I112" s="35"/>
      <c r="J112" s="43">
        <v>775</v>
      </c>
      <c r="K112" s="35"/>
      <c r="L112" s="35"/>
      <c r="M112" s="35"/>
      <c r="N112" s="35"/>
      <c r="O112" s="35"/>
      <c r="P112" s="35"/>
      <c r="Q112" s="6"/>
      <c r="R112" s="6"/>
      <c r="S112" s="45">
        <v>144</v>
      </c>
      <c r="T112" s="39" t="str">
        <f t="shared" si="1"/>
        <v>.</v>
      </c>
      <c r="U112" s="6"/>
    </row>
    <row r="113" spans="1:21" ht="12.75" customHeight="1" x14ac:dyDescent="0.2">
      <c r="A113" s="46">
        <v>42947</v>
      </c>
      <c r="B113" s="42"/>
      <c r="C113" s="41" t="s">
        <v>75</v>
      </c>
      <c r="D113" s="71">
        <v>775</v>
      </c>
      <c r="E113" s="35"/>
      <c r="F113" s="35"/>
      <c r="G113" s="35"/>
      <c r="H113" s="35"/>
      <c r="I113" s="35"/>
      <c r="J113" s="43">
        <v>775</v>
      </c>
      <c r="K113" s="35"/>
      <c r="L113" s="35"/>
      <c r="M113" s="35"/>
      <c r="N113" s="35"/>
      <c r="O113" s="35"/>
      <c r="P113" s="35"/>
      <c r="Q113" s="6"/>
      <c r="R113" s="6"/>
      <c r="S113" s="45">
        <v>144</v>
      </c>
      <c r="T113" s="39" t="str">
        <f t="shared" si="1"/>
        <v>.</v>
      </c>
      <c r="U113" s="6"/>
    </row>
    <row r="114" spans="1:21" ht="12.75" customHeight="1" x14ac:dyDescent="0.2">
      <c r="A114" s="46">
        <v>42968</v>
      </c>
      <c r="B114" s="42"/>
      <c r="C114" s="41" t="s">
        <v>128</v>
      </c>
      <c r="D114" s="71">
        <v>775</v>
      </c>
      <c r="E114" s="35"/>
      <c r="F114" s="35"/>
      <c r="G114" s="35"/>
      <c r="H114" s="35"/>
      <c r="I114" s="35"/>
      <c r="J114" s="43">
        <v>775</v>
      </c>
      <c r="K114" s="35"/>
      <c r="L114" s="35"/>
      <c r="M114" s="35"/>
      <c r="N114" s="35"/>
      <c r="O114" s="35"/>
      <c r="P114" s="35"/>
      <c r="Q114" s="6"/>
      <c r="R114" s="6"/>
      <c r="S114" s="45">
        <v>145</v>
      </c>
      <c r="T114" s="39" t="str">
        <f t="shared" si="1"/>
        <v>.</v>
      </c>
      <c r="U114" s="6"/>
    </row>
    <row r="115" spans="1:21" ht="12.75" customHeight="1" x14ac:dyDescent="0.2">
      <c r="A115" s="46">
        <v>42982</v>
      </c>
      <c r="B115" s="42"/>
      <c r="C115" s="41" t="s">
        <v>129</v>
      </c>
      <c r="D115" s="71">
        <v>90</v>
      </c>
      <c r="E115" s="35"/>
      <c r="F115" s="35"/>
      <c r="G115" s="35"/>
      <c r="H115" s="35"/>
      <c r="I115" s="43">
        <v>45</v>
      </c>
      <c r="J115" s="43">
        <v>45</v>
      </c>
      <c r="K115" s="35"/>
      <c r="L115" s="35"/>
      <c r="M115" s="35"/>
      <c r="N115" s="35"/>
      <c r="O115" s="35"/>
      <c r="P115" s="35"/>
      <c r="Q115" s="6"/>
      <c r="R115" s="6"/>
      <c r="S115" s="45">
        <v>146</v>
      </c>
      <c r="T115" s="39" t="str">
        <f t="shared" si="1"/>
        <v>.</v>
      </c>
      <c r="U115" s="6"/>
    </row>
    <row r="116" spans="1:21" ht="12.75" customHeight="1" x14ac:dyDescent="0.2">
      <c r="A116" s="46">
        <v>43012</v>
      </c>
      <c r="B116" s="42"/>
      <c r="C116" s="41" t="s">
        <v>92</v>
      </c>
      <c r="D116" s="71">
        <v>300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3">
        <v>300</v>
      </c>
      <c r="Q116" s="6"/>
      <c r="R116" s="6"/>
      <c r="S116" s="45">
        <v>147</v>
      </c>
      <c r="T116" s="39" t="str">
        <f t="shared" si="1"/>
        <v>.</v>
      </c>
      <c r="U116" s="6"/>
    </row>
    <row r="117" spans="1:21" ht="12.75" customHeight="1" x14ac:dyDescent="0.2">
      <c r="A117" s="46">
        <v>43045</v>
      </c>
      <c r="B117" s="42"/>
      <c r="C117" s="41" t="s">
        <v>130</v>
      </c>
      <c r="D117" s="71">
        <v>240</v>
      </c>
      <c r="E117" s="35"/>
      <c r="F117" s="35"/>
      <c r="G117" s="35"/>
      <c r="H117" s="35"/>
      <c r="I117" s="35"/>
      <c r="J117" s="43">
        <v>240</v>
      </c>
      <c r="K117" s="35"/>
      <c r="L117" s="35"/>
      <c r="M117" s="35"/>
      <c r="N117" s="35"/>
      <c r="O117" s="35"/>
      <c r="P117" s="35"/>
      <c r="Q117" s="6"/>
      <c r="R117" s="6"/>
      <c r="S117" s="45">
        <v>148</v>
      </c>
      <c r="T117" s="39" t="str">
        <f t="shared" si="1"/>
        <v>.</v>
      </c>
      <c r="U117" s="6"/>
    </row>
    <row r="118" spans="1:21" ht="12.75" customHeight="1" x14ac:dyDescent="0.2">
      <c r="A118" s="46">
        <v>43046</v>
      </c>
      <c r="B118" s="42"/>
      <c r="C118" s="41" t="s">
        <v>131</v>
      </c>
      <c r="D118" s="71">
        <v>30</v>
      </c>
      <c r="E118" s="35"/>
      <c r="F118" s="35"/>
      <c r="G118" s="35"/>
      <c r="H118" s="35"/>
      <c r="I118" s="35"/>
      <c r="J118" s="43">
        <v>30</v>
      </c>
      <c r="K118" s="35"/>
      <c r="L118" s="35"/>
      <c r="M118" s="35"/>
      <c r="N118" s="35"/>
      <c r="O118" s="35"/>
      <c r="P118" s="35"/>
      <c r="Q118" s="6"/>
      <c r="R118" s="6"/>
      <c r="S118" s="45">
        <v>148</v>
      </c>
      <c r="T118" s="39" t="str">
        <f t="shared" si="1"/>
        <v>.</v>
      </c>
      <c r="U118" s="6"/>
    </row>
    <row r="119" spans="1:21" ht="12.75" customHeight="1" x14ac:dyDescent="0.2">
      <c r="A119" s="46">
        <v>43069</v>
      </c>
      <c r="B119" s="42"/>
      <c r="C119" s="41" t="s">
        <v>92</v>
      </c>
      <c r="D119" s="71">
        <v>100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3">
        <v>100</v>
      </c>
      <c r="Q119" s="6"/>
      <c r="R119" s="6"/>
      <c r="S119" s="45">
        <v>148</v>
      </c>
      <c r="T119" s="39" t="str">
        <f t="shared" si="1"/>
        <v>.</v>
      </c>
      <c r="U119" s="6"/>
    </row>
    <row r="120" spans="1:21" ht="12.75" customHeight="1" x14ac:dyDescent="0.2">
      <c r="A120" s="46">
        <v>43074</v>
      </c>
      <c r="B120" s="42"/>
      <c r="C120" s="41" t="s">
        <v>92</v>
      </c>
      <c r="D120" s="71">
        <v>500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3">
        <v>500</v>
      </c>
      <c r="Q120" s="6"/>
      <c r="R120" s="6"/>
      <c r="S120" s="45">
        <v>149</v>
      </c>
      <c r="T120" s="39" t="str">
        <f t="shared" si="1"/>
        <v>.</v>
      </c>
      <c r="U120" s="6"/>
    </row>
    <row r="121" spans="1:21" ht="12.75" customHeight="1" x14ac:dyDescent="0.2">
      <c r="A121" s="46">
        <v>43098</v>
      </c>
      <c r="B121" s="42"/>
      <c r="C121" s="41" t="s">
        <v>92</v>
      </c>
      <c r="D121" s="71">
        <v>400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3">
        <v>400</v>
      </c>
      <c r="Q121" s="6"/>
      <c r="R121" s="6"/>
      <c r="S121" s="45">
        <v>149</v>
      </c>
      <c r="T121" s="39" t="str">
        <f t="shared" si="1"/>
        <v>.</v>
      </c>
      <c r="U121" s="6"/>
    </row>
    <row r="122" spans="1:21" ht="12.75" customHeight="1" x14ac:dyDescent="0.2">
      <c r="A122" s="46">
        <v>43102</v>
      </c>
      <c r="B122" s="42"/>
      <c r="C122" s="41" t="s">
        <v>46</v>
      </c>
      <c r="D122" s="71">
        <v>25</v>
      </c>
      <c r="E122" s="35"/>
      <c r="F122" s="35"/>
      <c r="G122" s="35"/>
      <c r="H122" s="35"/>
      <c r="I122" s="35"/>
      <c r="J122" s="35"/>
      <c r="K122" s="43">
        <v>25</v>
      </c>
      <c r="L122" s="35"/>
      <c r="M122" s="35"/>
      <c r="N122" s="35"/>
      <c r="O122" s="35"/>
      <c r="P122" s="35"/>
      <c r="Q122" s="6"/>
      <c r="R122" s="6"/>
      <c r="S122" s="45">
        <v>150</v>
      </c>
      <c r="T122" s="39" t="str">
        <f t="shared" si="1"/>
        <v>.</v>
      </c>
      <c r="U122" s="6"/>
    </row>
    <row r="123" spans="1:21" ht="12.75" customHeight="1" x14ac:dyDescent="0.2">
      <c r="A123" s="46">
        <v>43110</v>
      </c>
      <c r="B123" s="42"/>
      <c r="C123" s="41" t="s">
        <v>92</v>
      </c>
      <c r="D123" s="71">
        <v>200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3">
        <v>200</v>
      </c>
      <c r="Q123" s="6"/>
      <c r="R123" s="6"/>
      <c r="S123" s="45">
        <v>150</v>
      </c>
      <c r="T123" s="39" t="str">
        <f t="shared" si="1"/>
        <v>.</v>
      </c>
      <c r="U123" s="6"/>
    </row>
    <row r="124" spans="1:21" ht="12.75" customHeight="1" x14ac:dyDescent="0.2">
      <c r="A124" s="46">
        <v>43229</v>
      </c>
      <c r="B124" s="42"/>
      <c r="C124" s="41" t="s">
        <v>92</v>
      </c>
      <c r="D124" s="71">
        <v>300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3">
        <v>300</v>
      </c>
      <c r="Q124" s="6"/>
      <c r="R124" s="6"/>
      <c r="S124" s="45">
        <v>154</v>
      </c>
      <c r="T124" s="39" t="str">
        <f t="shared" si="1"/>
        <v>.</v>
      </c>
      <c r="U124" s="6"/>
    </row>
    <row r="125" spans="1:21" ht="12.75" customHeight="1" x14ac:dyDescent="0.2">
      <c r="A125" s="46">
        <v>43235</v>
      </c>
      <c r="B125" s="42"/>
      <c r="C125" s="41" t="s">
        <v>92</v>
      </c>
      <c r="D125" s="71">
        <v>100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3">
        <v>100</v>
      </c>
      <c r="Q125" s="6"/>
      <c r="R125" s="6"/>
      <c r="S125" s="45">
        <v>154</v>
      </c>
      <c r="T125" s="39" t="str">
        <f t="shared" si="1"/>
        <v>.</v>
      </c>
      <c r="U125" s="6"/>
    </row>
    <row r="126" spans="1:21" ht="12.75" customHeight="1" x14ac:dyDescent="0.2">
      <c r="A126" s="46">
        <v>43272</v>
      </c>
      <c r="B126" s="42"/>
      <c r="C126" s="41" t="s">
        <v>92</v>
      </c>
      <c r="D126" s="71">
        <v>300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3">
        <v>300</v>
      </c>
      <c r="Q126" s="6"/>
      <c r="R126" s="6"/>
      <c r="S126" s="45">
        <v>155</v>
      </c>
      <c r="T126" s="39" t="str">
        <f t="shared" si="1"/>
        <v>.</v>
      </c>
      <c r="U126" s="6"/>
    </row>
    <row r="127" spans="1:21" ht="12.75" customHeight="1" x14ac:dyDescent="0.2">
      <c r="A127" s="46">
        <v>43297</v>
      </c>
      <c r="B127" s="42"/>
      <c r="C127" s="41" t="s">
        <v>92</v>
      </c>
      <c r="D127" s="71">
        <v>200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3">
        <v>200</v>
      </c>
      <c r="Q127" s="6"/>
      <c r="R127" s="6"/>
      <c r="S127" s="45">
        <v>156</v>
      </c>
      <c r="T127" s="39" t="str">
        <f t="shared" si="1"/>
        <v>.</v>
      </c>
      <c r="U127" s="6"/>
    </row>
    <row r="128" spans="1:21" ht="12.75" customHeight="1" x14ac:dyDescent="0.2">
      <c r="A128" s="46">
        <v>43298</v>
      </c>
      <c r="B128" s="42"/>
      <c r="C128" s="41" t="s">
        <v>132</v>
      </c>
      <c r="D128" s="71">
        <v>45</v>
      </c>
      <c r="E128" s="35"/>
      <c r="F128" s="35"/>
      <c r="G128" s="35"/>
      <c r="H128" s="35"/>
      <c r="I128" s="35"/>
      <c r="J128" s="35"/>
      <c r="K128" s="43">
        <v>45</v>
      </c>
      <c r="L128" s="35"/>
      <c r="M128" s="35"/>
      <c r="N128" s="35"/>
      <c r="O128" s="35"/>
      <c r="P128" s="35"/>
      <c r="Q128" s="6"/>
      <c r="R128" s="6"/>
      <c r="S128" s="45">
        <v>156</v>
      </c>
      <c r="T128" s="39" t="str">
        <f t="shared" si="1"/>
        <v>.</v>
      </c>
      <c r="U128" s="6"/>
    </row>
    <row r="129" spans="1:21" ht="12.75" customHeight="1" x14ac:dyDescent="0.2">
      <c r="A129" s="46">
        <v>43304</v>
      </c>
      <c r="B129" s="42"/>
      <c r="C129" s="41" t="s">
        <v>117</v>
      </c>
      <c r="D129" s="71">
        <v>30</v>
      </c>
      <c r="E129" s="35"/>
      <c r="F129" s="35"/>
      <c r="G129" s="35"/>
      <c r="H129" s="35"/>
      <c r="I129" s="35"/>
      <c r="J129" s="35"/>
      <c r="K129" s="43">
        <v>30</v>
      </c>
      <c r="L129" s="35"/>
      <c r="M129" s="35"/>
      <c r="N129" s="35"/>
      <c r="O129" s="35"/>
      <c r="P129" s="35"/>
      <c r="Q129" s="6"/>
      <c r="R129" s="6"/>
      <c r="S129" s="45">
        <v>156</v>
      </c>
      <c r="T129" s="39"/>
      <c r="U129" s="6"/>
    </row>
    <row r="130" spans="1:21" ht="12.75" customHeight="1" x14ac:dyDescent="0.2">
      <c r="A130" s="46">
        <v>43304</v>
      </c>
      <c r="B130" s="42"/>
      <c r="C130" s="41" t="s">
        <v>133</v>
      </c>
      <c r="D130" s="71">
        <v>80</v>
      </c>
      <c r="E130" s="35"/>
      <c r="F130" s="35"/>
      <c r="G130" s="35"/>
      <c r="H130" s="35"/>
      <c r="I130" s="35"/>
      <c r="J130" s="35"/>
      <c r="K130" s="43">
        <v>80</v>
      </c>
      <c r="L130" s="35"/>
      <c r="M130" s="35"/>
      <c r="N130" s="35"/>
      <c r="O130" s="35"/>
      <c r="P130" s="35"/>
      <c r="Q130" s="6"/>
      <c r="R130" s="6"/>
      <c r="S130" s="45">
        <v>156</v>
      </c>
      <c r="T130" s="39"/>
      <c r="U130" s="6"/>
    </row>
    <row r="131" spans="1:21" ht="12.75" customHeight="1" x14ac:dyDescent="0.2">
      <c r="A131" s="46">
        <v>43304</v>
      </c>
      <c r="B131" s="42"/>
      <c r="C131" s="41" t="s">
        <v>134</v>
      </c>
      <c r="D131" s="71">
        <v>45</v>
      </c>
      <c r="E131" s="35"/>
      <c r="F131" s="35"/>
      <c r="G131" s="35"/>
      <c r="H131" s="35"/>
      <c r="I131" s="35"/>
      <c r="J131" s="35"/>
      <c r="K131" s="43">
        <v>45</v>
      </c>
      <c r="L131" s="35"/>
      <c r="M131" s="35"/>
      <c r="N131" s="35"/>
      <c r="O131" s="35"/>
      <c r="P131" s="35"/>
      <c r="Q131" s="6"/>
      <c r="R131" s="6"/>
      <c r="S131" s="45">
        <v>156</v>
      </c>
      <c r="T131" s="39"/>
      <c r="U131" s="6"/>
    </row>
    <row r="132" spans="1:21" ht="12.75" customHeight="1" x14ac:dyDescent="0.2">
      <c r="A132" s="46">
        <v>43305</v>
      </c>
      <c r="B132" s="42"/>
      <c r="C132" s="41" t="s">
        <v>53</v>
      </c>
      <c r="D132" s="71">
        <v>45</v>
      </c>
      <c r="E132" s="35"/>
      <c r="F132" s="35"/>
      <c r="G132" s="35"/>
      <c r="H132" s="35"/>
      <c r="I132" s="35"/>
      <c r="J132" s="35"/>
      <c r="K132" s="43">
        <v>45</v>
      </c>
      <c r="L132" s="35"/>
      <c r="M132" s="35"/>
      <c r="N132" s="35"/>
      <c r="O132" s="35"/>
      <c r="P132" s="35"/>
      <c r="Q132" s="6"/>
      <c r="R132" s="6"/>
      <c r="S132" s="45">
        <v>156</v>
      </c>
      <c r="T132" s="39" t="str">
        <f t="shared" ref="T132:T134" si="3">IF(SUM(E132:Q132)=D132,".","Error")</f>
        <v>.</v>
      </c>
      <c r="U132" s="6"/>
    </row>
    <row r="133" spans="1:21" ht="12.75" customHeight="1" x14ac:dyDescent="0.2">
      <c r="A133" s="46">
        <v>43306</v>
      </c>
      <c r="B133" s="42"/>
      <c r="C133" s="41" t="s">
        <v>135</v>
      </c>
      <c r="D133" s="71">
        <v>45</v>
      </c>
      <c r="E133" s="35"/>
      <c r="F133" s="35"/>
      <c r="G133" s="35"/>
      <c r="H133" s="35"/>
      <c r="I133" s="35"/>
      <c r="J133" s="35"/>
      <c r="K133" s="43">
        <v>45</v>
      </c>
      <c r="L133" s="35"/>
      <c r="M133" s="35"/>
      <c r="N133" s="35"/>
      <c r="O133" s="35"/>
      <c r="P133" s="35"/>
      <c r="Q133" s="6"/>
      <c r="R133" s="6"/>
      <c r="S133" s="45">
        <v>156</v>
      </c>
      <c r="T133" s="39" t="str">
        <f t="shared" si="3"/>
        <v>.</v>
      </c>
      <c r="U133" s="6"/>
    </row>
    <row r="134" spans="1:21" ht="12.75" customHeight="1" x14ac:dyDescent="0.2">
      <c r="A134" s="46">
        <v>43306</v>
      </c>
      <c r="B134" s="42"/>
      <c r="C134" s="41" t="s">
        <v>136</v>
      </c>
      <c r="D134" s="71">
        <v>775</v>
      </c>
      <c r="E134" s="35"/>
      <c r="F134" s="35"/>
      <c r="G134" s="35"/>
      <c r="H134" s="35"/>
      <c r="I134" s="35"/>
      <c r="J134" s="35"/>
      <c r="K134" s="43">
        <v>775</v>
      </c>
      <c r="L134" s="35"/>
      <c r="M134" s="35"/>
      <c r="N134" s="35"/>
      <c r="O134" s="35"/>
      <c r="P134" s="35"/>
      <c r="Q134" s="6"/>
      <c r="R134" s="6"/>
      <c r="S134" s="45">
        <v>156</v>
      </c>
      <c r="T134" s="39" t="str">
        <f t="shared" si="3"/>
        <v>.</v>
      </c>
      <c r="U134" s="6"/>
    </row>
    <row r="135" spans="1:21" ht="12.75" customHeight="1" x14ac:dyDescent="0.2">
      <c r="A135" s="46">
        <v>43308</v>
      </c>
      <c r="B135" s="42"/>
      <c r="C135" s="69" t="s">
        <v>137</v>
      </c>
      <c r="D135" s="71">
        <v>45</v>
      </c>
      <c r="E135" s="35"/>
      <c r="F135" s="35"/>
      <c r="G135" s="35"/>
      <c r="H135" s="35"/>
      <c r="I135" s="35"/>
      <c r="J135" s="35"/>
      <c r="K135" s="43">
        <v>45</v>
      </c>
      <c r="L135" s="35"/>
      <c r="M135" s="35"/>
      <c r="N135" s="35"/>
      <c r="O135" s="35"/>
      <c r="P135" s="35"/>
      <c r="Q135" s="6"/>
      <c r="R135" s="6"/>
      <c r="S135" s="45">
        <v>157</v>
      </c>
      <c r="T135" s="39"/>
      <c r="U135" s="6"/>
    </row>
    <row r="136" spans="1:21" ht="12.75" customHeight="1" x14ac:dyDescent="0.2">
      <c r="A136" s="46">
        <v>43311</v>
      </c>
      <c r="B136" s="42"/>
      <c r="C136" s="69" t="s">
        <v>121</v>
      </c>
      <c r="D136" s="71">
        <v>30</v>
      </c>
      <c r="E136" s="35"/>
      <c r="F136" s="35"/>
      <c r="G136" s="35"/>
      <c r="H136" s="35"/>
      <c r="I136" s="35"/>
      <c r="J136" s="35"/>
      <c r="K136" s="43">
        <v>30</v>
      </c>
      <c r="L136" s="35"/>
      <c r="M136" s="35"/>
      <c r="N136" s="35"/>
      <c r="O136" s="35"/>
      <c r="P136" s="35"/>
      <c r="Q136" s="6"/>
      <c r="R136" s="6"/>
      <c r="S136" s="45">
        <v>157</v>
      </c>
      <c r="T136" s="39"/>
      <c r="U136" s="6"/>
    </row>
    <row r="137" spans="1:21" ht="12.75" customHeight="1" x14ac:dyDescent="0.2">
      <c r="A137" s="46">
        <v>43312</v>
      </c>
      <c r="B137" s="42"/>
      <c r="C137" s="69" t="s">
        <v>138</v>
      </c>
      <c r="D137" s="71">
        <v>30</v>
      </c>
      <c r="E137" s="35"/>
      <c r="F137" s="35"/>
      <c r="G137" s="35"/>
      <c r="H137" s="35"/>
      <c r="I137" s="35"/>
      <c r="J137" s="35"/>
      <c r="K137" s="43">
        <v>30</v>
      </c>
      <c r="L137" s="35"/>
      <c r="M137" s="35"/>
      <c r="N137" s="35"/>
      <c r="O137" s="35"/>
      <c r="P137" s="35"/>
      <c r="Q137" s="6"/>
      <c r="R137" s="6"/>
      <c r="S137" s="45">
        <v>157</v>
      </c>
      <c r="T137" s="39"/>
      <c r="U137" s="6"/>
    </row>
    <row r="138" spans="1:21" ht="12.75" customHeight="1" x14ac:dyDescent="0.2">
      <c r="A138" s="46">
        <v>43319</v>
      </c>
      <c r="B138" s="42"/>
      <c r="C138" s="41" t="s">
        <v>92</v>
      </c>
      <c r="D138" s="71">
        <v>100</v>
      </c>
      <c r="E138" s="35"/>
      <c r="F138" s="35"/>
      <c r="G138" s="35"/>
      <c r="H138" s="35"/>
      <c r="I138" s="35"/>
      <c r="J138" s="35"/>
      <c r="K138" s="43"/>
      <c r="L138" s="35"/>
      <c r="M138" s="35"/>
      <c r="N138" s="35"/>
      <c r="O138" s="35"/>
      <c r="P138" s="43">
        <v>100</v>
      </c>
      <c r="Q138" s="6"/>
      <c r="R138" s="6"/>
      <c r="S138" s="45">
        <v>158</v>
      </c>
      <c r="T138" s="39"/>
      <c r="U138" s="6"/>
    </row>
    <row r="139" spans="1:21" ht="12.75" customHeight="1" x14ac:dyDescent="0.2">
      <c r="A139" s="46">
        <v>43328</v>
      </c>
      <c r="B139" s="42"/>
      <c r="C139" s="69" t="s">
        <v>139</v>
      </c>
      <c r="D139" s="71">
        <v>160</v>
      </c>
      <c r="E139" s="35"/>
      <c r="F139" s="35"/>
      <c r="G139" s="35"/>
      <c r="H139" s="35"/>
      <c r="I139" s="35"/>
      <c r="J139" s="35"/>
      <c r="K139" s="43">
        <v>160</v>
      </c>
      <c r="L139" s="35"/>
      <c r="M139" s="35"/>
      <c r="N139" s="35"/>
      <c r="O139" s="35"/>
      <c r="P139" s="35"/>
      <c r="Q139" s="6"/>
      <c r="R139" s="6"/>
      <c r="S139" s="45">
        <v>158</v>
      </c>
      <c r="T139" s="39"/>
      <c r="U139" s="6"/>
    </row>
    <row r="140" spans="1:21" ht="12.75" customHeight="1" x14ac:dyDescent="0.2">
      <c r="A140" s="46">
        <v>43341</v>
      </c>
      <c r="B140" s="42"/>
      <c r="C140" s="69" t="s">
        <v>140</v>
      </c>
      <c r="D140" s="71">
        <v>30</v>
      </c>
      <c r="E140" s="35"/>
      <c r="F140" s="35"/>
      <c r="G140" s="35"/>
      <c r="H140" s="35"/>
      <c r="I140" s="35"/>
      <c r="J140" s="35"/>
      <c r="K140" s="43">
        <v>30</v>
      </c>
      <c r="L140" s="35"/>
      <c r="M140" s="35"/>
      <c r="N140" s="35"/>
      <c r="O140" s="35"/>
      <c r="P140" s="35"/>
      <c r="Q140" s="6"/>
      <c r="R140" s="6"/>
      <c r="S140" s="45">
        <v>158</v>
      </c>
      <c r="T140" s="39"/>
      <c r="U140" s="6"/>
    </row>
    <row r="141" spans="1:21" ht="12.75" customHeight="1" x14ac:dyDescent="0.2">
      <c r="A141" s="46">
        <v>43346</v>
      </c>
      <c r="B141" s="42"/>
      <c r="C141" s="69" t="s">
        <v>137</v>
      </c>
      <c r="D141" s="71">
        <v>45</v>
      </c>
      <c r="E141" s="35"/>
      <c r="F141" s="35"/>
      <c r="G141" s="35"/>
      <c r="H141" s="35"/>
      <c r="I141" s="35"/>
      <c r="J141" s="35"/>
      <c r="K141" s="43">
        <v>45</v>
      </c>
      <c r="L141" s="35"/>
      <c r="M141" s="35"/>
      <c r="N141" s="35"/>
      <c r="O141" s="35"/>
      <c r="P141" s="35"/>
      <c r="Q141" s="6"/>
      <c r="R141" s="6"/>
      <c r="S141" s="45">
        <v>159</v>
      </c>
      <c r="T141" s="39"/>
      <c r="U141" s="6"/>
    </row>
    <row r="142" spans="1:21" ht="12.75" customHeight="1" x14ac:dyDescent="0.2">
      <c r="A142" s="46">
        <v>43346</v>
      </c>
      <c r="B142" s="42"/>
      <c r="C142" s="41" t="s">
        <v>92</v>
      </c>
      <c r="D142" s="71">
        <v>200</v>
      </c>
      <c r="E142" s="35"/>
      <c r="F142" s="35"/>
      <c r="G142" s="35"/>
      <c r="H142" s="35"/>
      <c r="I142" s="35"/>
      <c r="J142" s="35"/>
      <c r="K142" s="43"/>
      <c r="L142" s="35"/>
      <c r="M142" s="35"/>
      <c r="N142" s="35"/>
      <c r="O142" s="35"/>
      <c r="P142" s="43">
        <v>200</v>
      </c>
      <c r="Q142" s="6"/>
      <c r="R142" s="6"/>
      <c r="S142" s="45">
        <v>159</v>
      </c>
      <c r="T142" s="39"/>
      <c r="U142" s="6"/>
    </row>
    <row r="143" spans="1:21" ht="12.75" customHeight="1" x14ac:dyDescent="0.2">
      <c r="A143" s="46">
        <v>43347</v>
      </c>
      <c r="B143" s="42"/>
      <c r="C143" s="69" t="s">
        <v>141</v>
      </c>
      <c r="D143" s="71">
        <v>160</v>
      </c>
      <c r="E143" s="35"/>
      <c r="F143" s="35"/>
      <c r="G143" s="35"/>
      <c r="H143" s="35"/>
      <c r="I143" s="35"/>
      <c r="J143" s="35"/>
      <c r="K143" s="43">
        <v>160</v>
      </c>
      <c r="L143" s="35"/>
      <c r="M143" s="35"/>
      <c r="N143" s="35"/>
      <c r="O143" s="35"/>
      <c r="P143" s="35"/>
      <c r="Q143" s="6"/>
      <c r="R143" s="6"/>
      <c r="S143" s="45">
        <v>159</v>
      </c>
      <c r="T143" s="39"/>
      <c r="U143" s="6"/>
    </row>
    <row r="144" spans="1:21" ht="12.75" customHeight="1" x14ac:dyDescent="0.2">
      <c r="A144" s="46">
        <v>43367</v>
      </c>
      <c r="B144" s="42"/>
      <c r="C144" s="69" t="s">
        <v>142</v>
      </c>
      <c r="D144" s="71">
        <v>160</v>
      </c>
      <c r="E144" s="35"/>
      <c r="F144" s="35"/>
      <c r="G144" s="35"/>
      <c r="H144" s="35"/>
      <c r="I144" s="35"/>
      <c r="J144" s="35"/>
      <c r="K144" s="43">
        <v>160</v>
      </c>
      <c r="L144" s="35"/>
      <c r="M144" s="35"/>
      <c r="N144" s="35"/>
      <c r="O144" s="35"/>
      <c r="P144" s="35"/>
      <c r="Q144" s="6"/>
      <c r="R144" s="6"/>
      <c r="S144" s="45">
        <v>159</v>
      </c>
      <c r="T144" s="39"/>
      <c r="U144" s="6"/>
    </row>
    <row r="145" spans="1:21" ht="12.75" customHeight="1" x14ac:dyDescent="0.2">
      <c r="A145" s="46">
        <v>43368</v>
      </c>
      <c r="B145" s="42"/>
      <c r="C145" s="69" t="s">
        <v>143</v>
      </c>
      <c r="D145" s="71">
        <v>30</v>
      </c>
      <c r="E145" s="35"/>
      <c r="F145" s="35"/>
      <c r="G145" s="35"/>
      <c r="H145" s="35"/>
      <c r="I145" s="35"/>
      <c r="J145" s="35"/>
      <c r="K145" s="43">
        <v>30</v>
      </c>
      <c r="L145" s="35"/>
      <c r="M145" s="35"/>
      <c r="N145" s="35"/>
      <c r="O145" s="35"/>
      <c r="P145" s="35"/>
      <c r="Q145" s="6"/>
      <c r="R145" s="6"/>
      <c r="S145" s="45">
        <v>159</v>
      </c>
      <c r="T145" s="39"/>
      <c r="U145" s="6"/>
    </row>
    <row r="146" spans="1:21" ht="12.75" customHeight="1" x14ac:dyDescent="0.2">
      <c r="A146" s="46">
        <v>43396</v>
      </c>
      <c r="B146" s="42"/>
      <c r="C146" s="69" t="s">
        <v>75</v>
      </c>
      <c r="D146" s="71">
        <v>775</v>
      </c>
      <c r="E146" s="35"/>
      <c r="F146" s="35"/>
      <c r="G146" s="35"/>
      <c r="H146" s="35"/>
      <c r="I146" s="35"/>
      <c r="J146" s="35"/>
      <c r="K146" s="43">
        <v>775</v>
      </c>
      <c r="L146" s="35"/>
      <c r="M146" s="35"/>
      <c r="N146" s="35"/>
      <c r="O146" s="35"/>
      <c r="P146" s="35"/>
      <c r="Q146" s="6"/>
      <c r="R146" s="6"/>
      <c r="S146" s="45">
        <v>160</v>
      </c>
      <c r="T146" s="39"/>
      <c r="U146" s="6"/>
    </row>
    <row r="147" spans="1:21" ht="12.75" customHeight="1" x14ac:dyDescent="0.2">
      <c r="A147" s="46">
        <v>43402</v>
      </c>
      <c r="B147" s="42"/>
      <c r="C147" s="69" t="s">
        <v>144</v>
      </c>
      <c r="D147" s="71">
        <v>45</v>
      </c>
      <c r="E147" s="35"/>
      <c r="F147" s="35"/>
      <c r="G147" s="35"/>
      <c r="H147" s="35"/>
      <c r="I147" s="35"/>
      <c r="J147" s="35"/>
      <c r="K147" s="43">
        <v>45</v>
      </c>
      <c r="L147" s="35"/>
      <c r="M147" s="35"/>
      <c r="N147" s="35"/>
      <c r="O147" s="35"/>
      <c r="P147" s="35"/>
      <c r="Q147" s="6"/>
      <c r="R147" s="6"/>
      <c r="S147" s="45">
        <v>160</v>
      </c>
      <c r="T147" s="39"/>
      <c r="U147" s="6"/>
    </row>
    <row r="148" spans="1:21" ht="12.75" customHeight="1" x14ac:dyDescent="0.2">
      <c r="A148" s="46">
        <v>43402</v>
      </c>
      <c r="B148" s="42"/>
      <c r="C148" s="69" t="s">
        <v>145</v>
      </c>
      <c r="D148" s="71">
        <v>45</v>
      </c>
      <c r="E148" s="35"/>
      <c r="F148" s="35"/>
      <c r="G148" s="35"/>
      <c r="H148" s="35"/>
      <c r="I148" s="35"/>
      <c r="J148" s="35"/>
      <c r="K148" s="43">
        <v>45</v>
      </c>
      <c r="L148" s="35"/>
      <c r="M148" s="35"/>
      <c r="N148" s="35"/>
      <c r="O148" s="35"/>
      <c r="P148" s="35"/>
      <c r="Q148" s="6"/>
      <c r="R148" s="6"/>
      <c r="S148" s="45">
        <v>160</v>
      </c>
      <c r="T148" s="39"/>
      <c r="U148" s="6"/>
    </row>
    <row r="149" spans="1:21" ht="12.75" customHeight="1" x14ac:dyDescent="0.2">
      <c r="A149" s="46">
        <v>43406</v>
      </c>
      <c r="B149" s="42"/>
      <c r="C149" s="69" t="s">
        <v>146</v>
      </c>
      <c r="D149" s="71">
        <v>160</v>
      </c>
      <c r="E149" s="35"/>
      <c r="F149" s="35"/>
      <c r="G149" s="35"/>
      <c r="H149" s="35"/>
      <c r="I149" s="35"/>
      <c r="J149" s="35"/>
      <c r="K149" s="43">
        <v>160</v>
      </c>
      <c r="L149" s="35"/>
      <c r="M149" s="35"/>
      <c r="N149" s="35"/>
      <c r="O149" s="35"/>
      <c r="P149" s="35"/>
      <c r="Q149" s="6"/>
      <c r="R149" s="6"/>
      <c r="S149" s="45">
        <v>161</v>
      </c>
      <c r="T149" s="39"/>
      <c r="U149" s="6"/>
    </row>
    <row r="150" spans="1:21" ht="12.75" customHeight="1" x14ac:dyDescent="0.2">
      <c r="A150" s="46">
        <v>43413</v>
      </c>
      <c r="B150" s="42"/>
      <c r="C150" s="69" t="s">
        <v>128</v>
      </c>
      <c r="D150" s="71">
        <v>775</v>
      </c>
      <c r="E150" s="35"/>
      <c r="F150" s="35"/>
      <c r="G150" s="35"/>
      <c r="H150" s="35"/>
      <c r="I150" s="35"/>
      <c r="J150" s="35"/>
      <c r="K150" s="43">
        <v>775</v>
      </c>
      <c r="L150" s="35"/>
      <c r="M150" s="35"/>
      <c r="N150" s="35"/>
      <c r="O150" s="35"/>
      <c r="P150" s="35"/>
      <c r="Q150" s="6"/>
      <c r="R150" s="6"/>
      <c r="S150" s="45">
        <v>161</v>
      </c>
      <c r="T150" s="39"/>
      <c r="U150" s="6"/>
    </row>
    <row r="151" spans="1:21" ht="12.75" customHeight="1" x14ac:dyDescent="0.2">
      <c r="A151" s="46">
        <v>43434</v>
      </c>
      <c r="B151" s="42"/>
      <c r="C151" s="69" t="s">
        <v>147</v>
      </c>
      <c r="D151" s="71">
        <v>60</v>
      </c>
      <c r="E151" s="35"/>
      <c r="F151" s="35"/>
      <c r="G151" s="35"/>
      <c r="H151" s="35"/>
      <c r="I151" s="35"/>
      <c r="J151" s="35"/>
      <c r="K151" s="43">
        <v>60</v>
      </c>
      <c r="L151" s="35"/>
      <c r="M151" s="35"/>
      <c r="N151" s="35"/>
      <c r="O151" s="35"/>
      <c r="P151" s="35"/>
      <c r="Q151" s="6"/>
      <c r="R151" s="6"/>
      <c r="S151" s="45">
        <v>161</v>
      </c>
      <c r="T151" s="39"/>
      <c r="U151" s="6"/>
    </row>
    <row r="152" spans="1:21" ht="12.75" customHeight="1" x14ac:dyDescent="0.2">
      <c r="A152" s="46"/>
      <c r="B152" s="42"/>
      <c r="C152" s="69"/>
      <c r="D152" s="71"/>
      <c r="E152" s="35"/>
      <c r="F152" s="35"/>
      <c r="G152" s="35"/>
      <c r="H152" s="35"/>
      <c r="I152" s="35"/>
      <c r="J152" s="35"/>
      <c r="K152" s="43"/>
      <c r="L152" s="35"/>
      <c r="M152" s="35"/>
      <c r="N152" s="35"/>
      <c r="O152" s="35"/>
      <c r="P152" s="35"/>
      <c r="Q152" s="6"/>
      <c r="R152" s="6"/>
      <c r="S152" s="45"/>
      <c r="T152" s="39"/>
      <c r="U152" s="6"/>
    </row>
    <row r="153" spans="1:21" ht="12.75" customHeight="1" x14ac:dyDescent="0.2">
      <c r="A153" s="46"/>
      <c r="B153" s="42"/>
      <c r="C153" s="69"/>
      <c r="D153" s="71"/>
      <c r="E153" s="35"/>
      <c r="F153" s="35"/>
      <c r="G153" s="35"/>
      <c r="H153" s="35"/>
      <c r="I153" s="35"/>
      <c r="J153" s="35"/>
      <c r="K153" s="43"/>
      <c r="L153" s="35"/>
      <c r="M153" s="35"/>
      <c r="N153" s="35"/>
      <c r="O153" s="35"/>
      <c r="P153" s="35"/>
      <c r="Q153" s="6"/>
      <c r="R153" s="6"/>
      <c r="S153" s="45"/>
      <c r="T153" s="39"/>
      <c r="U153" s="6"/>
    </row>
    <row r="154" spans="1:21" ht="12.75" customHeight="1" x14ac:dyDescent="0.2">
      <c r="A154" s="40"/>
      <c r="B154" s="40"/>
      <c r="C154" s="48"/>
      <c r="D154" s="50" t="e">
        <f t="shared" ref="D154:I154" si="4">SUM(D2:D153)</f>
        <v>#NAME?</v>
      </c>
      <c r="E154" s="50">
        <f t="shared" si="4"/>
        <v>0</v>
      </c>
      <c r="F154" s="50">
        <f t="shared" si="4"/>
        <v>0</v>
      </c>
      <c r="G154" s="50">
        <f t="shared" si="4"/>
        <v>25</v>
      </c>
      <c r="H154" s="50">
        <f t="shared" si="4"/>
        <v>4820</v>
      </c>
      <c r="I154" s="50">
        <f t="shared" si="4"/>
        <v>4355</v>
      </c>
      <c r="J154" s="50">
        <f>SUM(J2:J153)</f>
        <v>3880</v>
      </c>
      <c r="K154" s="50">
        <f>SUM(K2:K153)</f>
        <v>3640</v>
      </c>
      <c r="L154" s="50">
        <f t="shared" ref="L154:Q154" si="5">SUM(L2:L153)</f>
        <v>300</v>
      </c>
      <c r="M154" s="50">
        <f t="shared" si="5"/>
        <v>462</v>
      </c>
      <c r="N154" s="50">
        <f t="shared" si="5"/>
        <v>365</v>
      </c>
      <c r="O154" s="50">
        <f t="shared" si="5"/>
        <v>0</v>
      </c>
      <c r="P154" s="50">
        <f t="shared" si="5"/>
        <v>9200</v>
      </c>
      <c r="Q154" s="50">
        <f t="shared" si="5"/>
        <v>10</v>
      </c>
      <c r="R154" s="6"/>
      <c r="S154" s="36"/>
      <c r="T154" s="39"/>
      <c r="U154" s="6"/>
    </row>
    <row r="155" spans="1:21" ht="12.75" customHeight="1" x14ac:dyDescent="0.2">
      <c r="A155" s="40"/>
      <c r="B155" s="40"/>
      <c r="C155" s="6"/>
      <c r="D155" s="72" t="e">
        <f>SUM(D3:D98)-D154</f>
        <v>#NAME?</v>
      </c>
      <c r="E155" s="72">
        <f t="shared" ref="E155:I155" si="6">SUM(E3:E98)-E154</f>
        <v>0</v>
      </c>
      <c r="F155" s="72">
        <f t="shared" si="6"/>
        <v>0</v>
      </c>
      <c r="G155" s="72">
        <f t="shared" si="6"/>
        <v>0</v>
      </c>
      <c r="H155" s="72">
        <f t="shared" si="6"/>
        <v>0</v>
      </c>
      <c r="I155" s="72">
        <f t="shared" si="6"/>
        <v>-45</v>
      </c>
      <c r="J155" s="72"/>
      <c r="K155" s="72"/>
      <c r="L155" s="72">
        <f t="shared" ref="L155:Q155" si="7">SUM(L3:L98)-L154</f>
        <v>0</v>
      </c>
      <c r="M155" s="72">
        <f t="shared" si="7"/>
        <v>0</v>
      </c>
      <c r="N155" s="72">
        <f t="shared" si="7"/>
        <v>0</v>
      </c>
      <c r="O155" s="72">
        <f t="shared" si="7"/>
        <v>0</v>
      </c>
      <c r="P155" s="72">
        <f t="shared" si="7"/>
        <v>-3200</v>
      </c>
      <c r="Q155" s="72">
        <f t="shared" si="7"/>
        <v>0</v>
      </c>
      <c r="R155" s="6"/>
      <c r="S155" s="36"/>
      <c r="T155" s="39"/>
      <c r="U155" s="6"/>
    </row>
    <row r="156" spans="1:21" ht="12.75" customHeight="1" x14ac:dyDescent="0.2">
      <c r="A156" s="40"/>
      <c r="B156" s="40"/>
      <c r="C156" s="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6"/>
      <c r="S156" s="36"/>
      <c r="T156" s="39"/>
      <c r="U156" s="6"/>
    </row>
    <row r="157" spans="1:21" ht="12.75" customHeight="1" x14ac:dyDescent="0.2">
      <c r="A157" s="40"/>
      <c r="B157" s="40"/>
      <c r="C157" s="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6"/>
      <c r="R157" s="6"/>
      <c r="S157" s="36"/>
      <c r="T157" s="39"/>
      <c r="U157" s="6"/>
    </row>
    <row r="158" spans="1:21" ht="12.75" customHeight="1" x14ac:dyDescent="0.2">
      <c r="A158" s="40"/>
      <c r="B158" s="40"/>
      <c r="C158" s="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6"/>
      <c r="R158" s="6"/>
      <c r="S158" s="36"/>
      <c r="T158" s="39"/>
      <c r="U158" s="6"/>
    </row>
    <row r="159" spans="1:21" ht="12.75" customHeight="1" x14ac:dyDescent="0.2">
      <c r="A159" s="40"/>
      <c r="B159" s="40"/>
      <c r="C159" s="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6"/>
      <c r="R159" s="6"/>
      <c r="S159" s="36"/>
      <c r="T159" s="39"/>
      <c r="U159" s="6"/>
    </row>
    <row r="160" spans="1:21" ht="12.75" customHeight="1" x14ac:dyDescent="0.2">
      <c r="A160" s="40"/>
      <c r="B160" s="40"/>
      <c r="C160" s="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6"/>
      <c r="R160" s="6"/>
      <c r="S160" s="36"/>
      <c r="T160" s="39"/>
      <c r="U160" s="6"/>
    </row>
    <row r="161" spans="1:21" ht="12.75" customHeight="1" x14ac:dyDescent="0.2">
      <c r="A161" s="40"/>
      <c r="B161" s="40"/>
      <c r="C161" s="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6"/>
      <c r="R161" s="6"/>
      <c r="S161" s="36"/>
      <c r="T161" s="39"/>
      <c r="U161" s="6"/>
    </row>
    <row r="162" spans="1:21" ht="12.75" customHeight="1" x14ac:dyDescent="0.2">
      <c r="A162" s="68"/>
      <c r="B162" s="68"/>
      <c r="C162" s="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6"/>
      <c r="R162" s="6"/>
      <c r="S162" s="36"/>
      <c r="T162" s="39"/>
      <c r="U162" s="6"/>
    </row>
    <row r="163" spans="1:21" x14ac:dyDescent="0.2">
      <c r="A163" s="24"/>
      <c r="B163" s="24"/>
      <c r="C163" s="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6"/>
      <c r="R163" s="6"/>
      <c r="S163" s="6"/>
      <c r="T163" s="39"/>
      <c r="U163" s="6"/>
    </row>
    <row r="164" spans="1:21" x14ac:dyDescent="0.2">
      <c r="A164" s="24" t="s">
        <v>148</v>
      </c>
      <c r="B164" s="24"/>
      <c r="C164" s="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6"/>
      <c r="R164" s="6"/>
      <c r="S164" s="6"/>
      <c r="T164" s="39"/>
      <c r="U164" s="6"/>
    </row>
    <row r="165" spans="1:21" ht="23.25" customHeight="1" x14ac:dyDescent="0.2">
      <c r="A165" s="2" t="s">
        <v>1</v>
      </c>
      <c r="B165" s="3"/>
      <c r="C165" s="5" t="s">
        <v>3</v>
      </c>
      <c r="D165" s="58" t="s">
        <v>4</v>
      </c>
      <c r="E165" s="73" t="str">
        <f t="shared" ref="E165:I165" si="8">E1</f>
        <v>Membership Fees 12</v>
      </c>
      <c r="F165" s="73" t="str">
        <f t="shared" si="8"/>
        <v>Membership Fees 13</v>
      </c>
      <c r="G165" s="73" t="str">
        <f t="shared" si="8"/>
        <v>Membership Fees 14</v>
      </c>
      <c r="H165" s="73" t="str">
        <f t="shared" si="8"/>
        <v>Membership Fees 15</v>
      </c>
      <c r="I165" s="73" t="str">
        <f t="shared" si="8"/>
        <v>Membership Fees 16</v>
      </c>
      <c r="J165" s="18"/>
      <c r="K165" s="18"/>
      <c r="L165" s="18" t="s">
        <v>16</v>
      </c>
      <c r="M165" s="18" t="s">
        <v>17</v>
      </c>
      <c r="N165" s="18" t="s">
        <v>149</v>
      </c>
      <c r="O165" s="18" t="s">
        <v>19</v>
      </c>
      <c r="P165" s="18" t="s">
        <v>20</v>
      </c>
      <c r="Q165" s="19" t="s">
        <v>21</v>
      </c>
      <c r="R165" s="6"/>
      <c r="S165" s="74" t="s">
        <v>22</v>
      </c>
      <c r="T165" s="39"/>
      <c r="U165" s="6"/>
    </row>
    <row r="166" spans="1:21" ht="14.25" customHeight="1" x14ac:dyDescent="0.2">
      <c r="A166" s="46">
        <v>42044</v>
      </c>
      <c r="B166" s="75" t="s">
        <v>150</v>
      </c>
      <c r="C166" s="37"/>
      <c r="D166" s="38">
        <f t="shared" ref="D166:D181" si="9">SUM(E166:P166)</f>
        <v>100</v>
      </c>
      <c r="E166" s="35"/>
      <c r="F166" s="35"/>
      <c r="G166" s="35"/>
      <c r="H166" s="35"/>
      <c r="I166" s="35"/>
      <c r="J166" s="35"/>
      <c r="K166" s="35"/>
      <c r="L166" s="35"/>
      <c r="M166" s="35"/>
      <c r="O166" s="35"/>
      <c r="P166" s="43">
        <v>100</v>
      </c>
      <c r="Q166" s="6"/>
      <c r="R166" s="6"/>
      <c r="S166" s="76">
        <v>81</v>
      </c>
      <c r="T166" s="39" t="str">
        <f t="shared" ref="T166:T226" si="10">IF(SUM(E166:Q166)=D166,".","Error")</f>
        <v>.</v>
      </c>
      <c r="U166" s="6"/>
    </row>
    <row r="167" spans="1:21" ht="14.25" customHeight="1" x14ac:dyDescent="0.2">
      <c r="A167" s="46">
        <v>42045</v>
      </c>
      <c r="B167" s="75" t="s">
        <v>150</v>
      </c>
      <c r="C167" s="37"/>
      <c r="D167" s="38">
        <f t="shared" si="9"/>
        <v>100</v>
      </c>
      <c r="E167" s="35"/>
      <c r="F167" s="35"/>
      <c r="G167" s="35"/>
      <c r="H167" s="35"/>
      <c r="I167" s="35"/>
      <c r="J167" s="35"/>
      <c r="K167" s="35"/>
      <c r="L167" s="35"/>
      <c r="M167" s="35"/>
      <c r="O167" s="35"/>
      <c r="P167" s="43">
        <v>100</v>
      </c>
      <c r="Q167" s="35"/>
      <c r="R167" s="6"/>
      <c r="S167" s="76">
        <v>81</v>
      </c>
      <c r="T167" s="39" t="str">
        <f t="shared" si="10"/>
        <v>.</v>
      </c>
      <c r="U167" s="6"/>
    </row>
    <row r="168" spans="1:21" ht="14.25" customHeight="1" x14ac:dyDescent="0.2">
      <c r="A168" s="46">
        <v>42048</v>
      </c>
      <c r="B168" s="75" t="s">
        <v>150</v>
      </c>
      <c r="C168" s="37"/>
      <c r="D168" s="38">
        <f t="shared" si="9"/>
        <v>100</v>
      </c>
      <c r="E168" s="35"/>
      <c r="F168" s="35"/>
      <c r="G168" s="35"/>
      <c r="H168" s="35"/>
      <c r="I168" s="35"/>
      <c r="J168" s="35"/>
      <c r="K168" s="35"/>
      <c r="L168" s="35"/>
      <c r="M168" s="35"/>
      <c r="O168" s="35"/>
      <c r="P168" s="43">
        <v>100</v>
      </c>
      <c r="Q168" s="35"/>
      <c r="R168" s="6"/>
      <c r="S168" s="76">
        <v>81</v>
      </c>
      <c r="T168" s="39" t="str">
        <f t="shared" si="10"/>
        <v>.</v>
      </c>
      <c r="U168" s="6"/>
    </row>
    <row r="169" spans="1:21" ht="14.25" customHeight="1" x14ac:dyDescent="0.2">
      <c r="A169" s="46">
        <v>42052</v>
      </c>
      <c r="B169" s="75" t="s">
        <v>150</v>
      </c>
      <c r="C169" s="37"/>
      <c r="D169" s="38">
        <f t="shared" si="9"/>
        <v>100</v>
      </c>
      <c r="E169" s="35"/>
      <c r="F169" s="35"/>
      <c r="G169" s="35"/>
      <c r="H169" s="35"/>
      <c r="I169" s="35"/>
      <c r="J169" s="35"/>
      <c r="K169" s="35"/>
      <c r="L169" s="35"/>
      <c r="M169" s="35"/>
      <c r="O169" s="35"/>
      <c r="P169" s="43">
        <v>100</v>
      </c>
      <c r="Q169" s="35"/>
      <c r="R169" s="6"/>
      <c r="S169" s="76">
        <v>81</v>
      </c>
      <c r="T169" s="39" t="str">
        <f t="shared" si="10"/>
        <v>.</v>
      </c>
      <c r="U169" s="6"/>
    </row>
    <row r="170" spans="1:21" ht="14.25" customHeight="1" x14ac:dyDescent="0.2">
      <c r="A170" s="46">
        <v>42053</v>
      </c>
      <c r="B170" s="75" t="s">
        <v>150</v>
      </c>
      <c r="C170" s="37"/>
      <c r="D170" s="38">
        <f t="shared" si="9"/>
        <v>100</v>
      </c>
      <c r="E170" s="35"/>
      <c r="F170" s="35"/>
      <c r="G170" s="35"/>
      <c r="H170" s="35"/>
      <c r="I170" s="35"/>
      <c r="J170" s="35"/>
      <c r="K170" s="35"/>
      <c r="L170" s="35"/>
      <c r="M170" s="35"/>
      <c r="O170" s="35"/>
      <c r="P170" s="43">
        <v>100</v>
      </c>
      <c r="Q170" s="35"/>
      <c r="R170" s="6"/>
      <c r="S170" s="76">
        <v>81</v>
      </c>
      <c r="T170" s="39" t="str">
        <f t="shared" si="10"/>
        <v>.</v>
      </c>
      <c r="U170" s="6"/>
    </row>
    <row r="171" spans="1:21" ht="14.25" customHeight="1" x14ac:dyDescent="0.2">
      <c r="A171" s="46">
        <v>42055</v>
      </c>
      <c r="B171" s="75" t="s">
        <v>150</v>
      </c>
      <c r="C171" s="37"/>
      <c r="D171" s="38">
        <f t="shared" si="9"/>
        <v>100</v>
      </c>
      <c r="E171" s="35"/>
      <c r="F171" s="35"/>
      <c r="G171" s="35"/>
      <c r="H171" s="35"/>
      <c r="I171" s="35"/>
      <c r="J171" s="35"/>
      <c r="K171" s="35"/>
      <c r="L171" s="35"/>
      <c r="M171" s="35"/>
      <c r="O171" s="35"/>
      <c r="P171" s="43">
        <v>100</v>
      </c>
      <c r="Q171" s="35"/>
      <c r="R171" s="6"/>
      <c r="S171" s="76">
        <v>81</v>
      </c>
      <c r="T171" s="39" t="str">
        <f t="shared" si="10"/>
        <v>.</v>
      </c>
      <c r="U171" s="6"/>
    </row>
    <row r="172" spans="1:21" ht="14.25" customHeight="1" x14ac:dyDescent="0.2">
      <c r="A172" s="46">
        <v>42062</v>
      </c>
      <c r="B172" s="75" t="s">
        <v>150</v>
      </c>
      <c r="C172" s="37"/>
      <c r="D172" s="38">
        <f t="shared" si="9"/>
        <v>800</v>
      </c>
      <c r="E172" s="35"/>
      <c r="F172" s="35"/>
      <c r="G172" s="35"/>
      <c r="H172" s="35"/>
      <c r="I172" s="35"/>
      <c r="J172" s="35"/>
      <c r="K172" s="35"/>
      <c r="L172" s="35"/>
      <c r="M172" s="35"/>
      <c r="O172" s="35"/>
      <c r="P172" s="43">
        <v>800</v>
      </c>
      <c r="Q172" s="35"/>
      <c r="R172" s="6"/>
      <c r="S172" s="76">
        <v>81</v>
      </c>
      <c r="T172" s="39" t="str">
        <f t="shared" si="10"/>
        <v>.</v>
      </c>
      <c r="U172" s="6"/>
    </row>
    <row r="173" spans="1:21" ht="14.25" customHeight="1" x14ac:dyDescent="0.2">
      <c r="A173" s="46">
        <v>42067</v>
      </c>
      <c r="B173" s="75" t="s">
        <v>150</v>
      </c>
      <c r="C173" s="37"/>
      <c r="D173" s="38">
        <f t="shared" si="9"/>
        <v>200</v>
      </c>
      <c r="E173" s="35"/>
      <c r="F173" s="35"/>
      <c r="G173" s="35"/>
      <c r="H173" s="35"/>
      <c r="I173" s="35"/>
      <c r="J173" s="35"/>
      <c r="K173" s="35"/>
      <c r="L173" s="35"/>
      <c r="M173" s="35"/>
      <c r="O173" s="35"/>
      <c r="P173" s="43">
        <v>200</v>
      </c>
      <c r="Q173" s="35"/>
      <c r="R173" s="6"/>
      <c r="S173" s="76">
        <v>81</v>
      </c>
      <c r="T173" s="39" t="str">
        <f t="shared" si="10"/>
        <v>.</v>
      </c>
      <c r="U173" s="6"/>
    </row>
    <row r="174" spans="1:21" ht="14.25" customHeight="1" x14ac:dyDescent="0.2">
      <c r="A174" s="46">
        <v>74940</v>
      </c>
      <c r="B174" s="75" t="s">
        <v>150</v>
      </c>
      <c r="C174" s="37"/>
      <c r="D174" s="38">
        <f t="shared" si="9"/>
        <v>100</v>
      </c>
      <c r="E174" s="35"/>
      <c r="F174" s="35"/>
      <c r="G174" s="35"/>
      <c r="H174" s="35"/>
      <c r="I174" s="35"/>
      <c r="J174" s="35"/>
      <c r="K174" s="35"/>
      <c r="L174" s="35"/>
      <c r="M174" s="35"/>
      <c r="O174" s="35"/>
      <c r="P174" s="43">
        <v>100</v>
      </c>
      <c r="Q174" s="35"/>
      <c r="R174" s="6"/>
      <c r="S174" s="76">
        <v>81</v>
      </c>
      <c r="T174" s="39" t="str">
        <f t="shared" si="10"/>
        <v>.</v>
      </c>
      <c r="U174" s="6"/>
    </row>
    <row r="175" spans="1:21" ht="14.25" customHeight="1" x14ac:dyDescent="0.2">
      <c r="A175" s="40">
        <v>42129</v>
      </c>
      <c r="B175" s="75" t="s">
        <v>150</v>
      </c>
      <c r="C175" s="37"/>
      <c r="D175" s="38">
        <f t="shared" si="9"/>
        <v>800</v>
      </c>
      <c r="E175" s="35"/>
      <c r="F175" s="35"/>
      <c r="G175" s="35"/>
      <c r="H175" s="35"/>
      <c r="I175" s="35"/>
      <c r="M175" s="35"/>
      <c r="O175" s="35"/>
      <c r="P175" s="43">
        <v>800</v>
      </c>
      <c r="Q175" s="35"/>
      <c r="R175" s="6"/>
      <c r="S175" s="76">
        <v>81</v>
      </c>
      <c r="T175" s="39" t="str">
        <f t="shared" si="10"/>
        <v>.</v>
      </c>
      <c r="U175" s="6"/>
    </row>
    <row r="176" spans="1:21" ht="14.25" customHeight="1" x14ac:dyDescent="0.2">
      <c r="A176" s="46">
        <v>42132</v>
      </c>
      <c r="B176" s="75" t="s">
        <v>150</v>
      </c>
      <c r="C176" s="37"/>
      <c r="D176" s="38">
        <f t="shared" si="9"/>
        <v>800</v>
      </c>
      <c r="E176" s="35"/>
      <c r="F176" s="35"/>
      <c r="G176" s="35"/>
      <c r="H176" s="35"/>
      <c r="I176" s="35"/>
      <c r="J176" s="35"/>
      <c r="K176" s="35"/>
      <c r="L176" s="35"/>
      <c r="M176" s="35"/>
      <c r="O176" s="35"/>
      <c r="P176" s="43">
        <v>800</v>
      </c>
      <c r="Q176" s="6"/>
      <c r="R176" s="6"/>
      <c r="S176" s="76">
        <v>81</v>
      </c>
      <c r="T176" s="39" t="str">
        <f t="shared" si="10"/>
        <v>.</v>
      </c>
      <c r="U176" s="6"/>
    </row>
    <row r="177" spans="1:21" ht="14.25" customHeight="1" x14ac:dyDescent="0.2">
      <c r="A177" s="46">
        <v>42138</v>
      </c>
      <c r="B177" s="75" t="s">
        <v>150</v>
      </c>
      <c r="C177" s="37"/>
      <c r="D177" s="38">
        <f t="shared" si="9"/>
        <v>200</v>
      </c>
      <c r="E177" s="35"/>
      <c r="F177" s="35"/>
      <c r="G177" s="35"/>
      <c r="H177" s="35"/>
      <c r="I177" s="35"/>
      <c r="J177" s="35"/>
      <c r="K177" s="35"/>
      <c r="L177" s="35"/>
      <c r="M177" s="35"/>
      <c r="O177" s="35"/>
      <c r="P177" s="43">
        <v>200</v>
      </c>
      <c r="Q177" s="35"/>
      <c r="R177" s="6"/>
      <c r="S177" s="76">
        <v>81</v>
      </c>
      <c r="T177" s="39" t="str">
        <f t="shared" si="10"/>
        <v>.</v>
      </c>
      <c r="U177" s="6"/>
    </row>
    <row r="178" spans="1:21" ht="14.25" customHeight="1" x14ac:dyDescent="0.2">
      <c r="A178" s="46">
        <v>42139</v>
      </c>
      <c r="B178" s="75" t="s">
        <v>150</v>
      </c>
      <c r="C178" s="37"/>
      <c r="D178" s="38">
        <f t="shared" si="9"/>
        <v>200</v>
      </c>
      <c r="E178" s="35"/>
      <c r="F178" s="35"/>
      <c r="G178" s="35"/>
      <c r="H178" s="35"/>
      <c r="I178" s="35"/>
      <c r="J178" s="35"/>
      <c r="K178" s="35"/>
      <c r="L178" s="35"/>
      <c r="M178" s="35"/>
      <c r="O178" s="35"/>
      <c r="P178" s="43">
        <v>200</v>
      </c>
      <c r="Q178" s="35"/>
      <c r="R178" s="6"/>
      <c r="S178" s="76">
        <v>81</v>
      </c>
      <c r="T178" s="39" t="str">
        <f t="shared" si="10"/>
        <v>.</v>
      </c>
      <c r="U178" s="6"/>
    </row>
    <row r="179" spans="1:21" ht="14.25" customHeight="1" x14ac:dyDescent="0.2">
      <c r="A179" s="46">
        <v>42153</v>
      </c>
      <c r="B179" s="75" t="s">
        <v>150</v>
      </c>
      <c r="C179" s="37"/>
      <c r="D179" s="38">
        <f t="shared" si="9"/>
        <v>800</v>
      </c>
      <c r="E179" s="35"/>
      <c r="F179" s="35"/>
      <c r="G179" s="35"/>
      <c r="H179" s="35"/>
      <c r="I179" s="35"/>
      <c r="J179" s="35"/>
      <c r="K179" s="35"/>
      <c r="L179" s="35"/>
      <c r="M179" s="35"/>
      <c r="O179" s="35"/>
      <c r="P179" s="43">
        <v>800</v>
      </c>
      <c r="Q179" s="35"/>
      <c r="R179" s="6"/>
      <c r="S179" s="76">
        <v>81</v>
      </c>
      <c r="T179" s="39" t="str">
        <f t="shared" si="10"/>
        <v>.</v>
      </c>
      <c r="U179" s="6"/>
    </row>
    <row r="180" spans="1:21" ht="14.25" customHeight="1" x14ac:dyDescent="0.3">
      <c r="A180" s="67">
        <v>42186</v>
      </c>
      <c r="B180" s="41" t="s">
        <v>150</v>
      </c>
      <c r="C180" s="30"/>
      <c r="D180" s="38">
        <f t="shared" si="9"/>
        <v>300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3">
        <v>300</v>
      </c>
      <c r="Q180" s="6"/>
      <c r="R180" s="6"/>
      <c r="S180" s="76">
        <v>81</v>
      </c>
      <c r="T180" s="39" t="str">
        <f t="shared" si="10"/>
        <v>.</v>
      </c>
      <c r="U180" s="6"/>
    </row>
    <row r="181" spans="1:21" ht="14.25" customHeight="1" x14ac:dyDescent="0.3">
      <c r="A181" s="46">
        <v>42369</v>
      </c>
      <c r="B181" s="77" t="s">
        <v>151</v>
      </c>
      <c r="C181" s="30"/>
      <c r="D181" s="38">
        <f t="shared" si="9"/>
        <v>2.68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3">
        <v>2.68</v>
      </c>
      <c r="P181" s="35"/>
      <c r="Q181" s="6"/>
      <c r="R181" s="6"/>
      <c r="S181" s="76">
        <v>81</v>
      </c>
      <c r="T181" s="39" t="str">
        <f t="shared" si="10"/>
        <v>.</v>
      </c>
      <c r="U181" s="6"/>
    </row>
    <row r="182" spans="1:21" ht="14.25" customHeight="1" x14ac:dyDescent="0.3">
      <c r="A182" s="46">
        <v>42398</v>
      </c>
      <c r="B182" s="77" t="s">
        <v>151</v>
      </c>
      <c r="C182" s="30"/>
      <c r="D182" s="66">
        <v>0.17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3">
        <v>0.17</v>
      </c>
      <c r="P182" s="35"/>
      <c r="Q182" s="6"/>
      <c r="R182" s="6"/>
      <c r="S182" s="76">
        <v>97</v>
      </c>
      <c r="T182" s="39" t="str">
        <f t="shared" si="10"/>
        <v>.</v>
      </c>
      <c r="U182" s="6"/>
    </row>
    <row r="183" spans="1:21" ht="14.25" customHeight="1" x14ac:dyDescent="0.3">
      <c r="A183" s="46">
        <v>42429</v>
      </c>
      <c r="B183" s="77" t="s">
        <v>151</v>
      </c>
      <c r="C183" s="30"/>
      <c r="D183" s="66">
        <v>0.18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3">
        <v>0.18</v>
      </c>
      <c r="P183" s="35"/>
      <c r="Q183" s="6"/>
      <c r="R183" s="6"/>
      <c r="S183" s="76">
        <v>98</v>
      </c>
      <c r="T183" s="39" t="str">
        <f t="shared" si="10"/>
        <v>.</v>
      </c>
      <c r="U183" s="6"/>
    </row>
    <row r="184" spans="1:21" ht="14.25" customHeight="1" x14ac:dyDescent="0.3">
      <c r="A184" s="46">
        <v>42433</v>
      </c>
      <c r="B184" s="77"/>
      <c r="C184" s="51" t="s">
        <v>152</v>
      </c>
      <c r="D184" s="66">
        <v>600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3">
        <v>600</v>
      </c>
      <c r="Q184" s="6"/>
      <c r="R184" s="6"/>
      <c r="S184" s="76">
        <v>99</v>
      </c>
      <c r="T184" s="39" t="str">
        <f t="shared" si="10"/>
        <v>.</v>
      </c>
      <c r="U184" s="6"/>
    </row>
    <row r="185" spans="1:21" ht="14.25" customHeight="1" x14ac:dyDescent="0.3">
      <c r="A185" s="46">
        <v>42436</v>
      </c>
      <c r="B185" s="78"/>
      <c r="C185" s="51" t="s">
        <v>152</v>
      </c>
      <c r="D185" s="66">
        <v>100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3">
        <v>100</v>
      </c>
      <c r="Q185" s="35"/>
      <c r="R185" s="6"/>
      <c r="S185" s="76">
        <v>99</v>
      </c>
      <c r="T185" s="39" t="str">
        <f t="shared" si="10"/>
        <v>.</v>
      </c>
      <c r="U185" s="6"/>
    </row>
    <row r="186" spans="1:21" ht="14.25" customHeight="1" x14ac:dyDescent="0.3">
      <c r="A186" s="46">
        <v>42438</v>
      </c>
      <c r="B186" s="78"/>
      <c r="C186" s="51" t="s">
        <v>152</v>
      </c>
      <c r="D186" s="66">
        <v>800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3">
        <v>800</v>
      </c>
      <c r="Q186" s="6"/>
      <c r="R186" s="6"/>
      <c r="S186" s="76">
        <v>99</v>
      </c>
      <c r="T186" s="39" t="str">
        <f t="shared" si="10"/>
        <v>.</v>
      </c>
      <c r="U186" s="6"/>
    </row>
    <row r="187" spans="1:21" ht="14.25" customHeight="1" x14ac:dyDescent="0.3">
      <c r="A187" s="46">
        <v>42447</v>
      </c>
      <c r="B187" s="78"/>
      <c r="C187" s="51" t="s">
        <v>152</v>
      </c>
      <c r="D187" s="66">
        <v>100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3">
        <v>100</v>
      </c>
      <c r="Q187" s="6"/>
      <c r="R187" s="6"/>
      <c r="S187" s="76">
        <v>99</v>
      </c>
      <c r="T187" s="39" t="str">
        <f t="shared" si="10"/>
        <v>.</v>
      </c>
      <c r="U187" s="6"/>
    </row>
    <row r="188" spans="1:21" ht="14.25" customHeight="1" x14ac:dyDescent="0.3">
      <c r="A188" s="46">
        <v>42460</v>
      </c>
      <c r="B188" s="77" t="s">
        <v>151</v>
      </c>
      <c r="C188" s="51"/>
      <c r="D188" s="66">
        <v>0.22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3">
        <v>0.22</v>
      </c>
      <c r="P188" s="43"/>
      <c r="Q188" s="6"/>
      <c r="R188" s="6"/>
      <c r="S188" s="76">
        <v>99</v>
      </c>
      <c r="T188" s="39" t="str">
        <f t="shared" si="10"/>
        <v>.</v>
      </c>
      <c r="U188" s="6"/>
    </row>
    <row r="189" spans="1:21" ht="14.25" customHeight="1" x14ac:dyDescent="0.3">
      <c r="A189" s="46">
        <v>42474</v>
      </c>
      <c r="B189" s="78"/>
      <c r="C189" s="51" t="s">
        <v>152</v>
      </c>
      <c r="D189" s="66">
        <v>500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3">
        <v>500</v>
      </c>
      <c r="Q189" s="6"/>
      <c r="R189" s="6"/>
      <c r="S189" s="76">
        <v>100</v>
      </c>
      <c r="T189" s="39" t="str">
        <f t="shared" si="10"/>
        <v>.</v>
      </c>
      <c r="U189" s="6"/>
    </row>
    <row r="190" spans="1:21" ht="14.25" customHeight="1" x14ac:dyDescent="0.3">
      <c r="A190" s="46">
        <v>42489</v>
      </c>
      <c r="B190" s="77" t="s">
        <v>151</v>
      </c>
      <c r="C190" s="51"/>
      <c r="D190" s="66">
        <v>0.28000000000000003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3">
        <v>0.28000000000000003</v>
      </c>
      <c r="P190" s="43"/>
      <c r="Q190" s="6"/>
      <c r="R190" s="6"/>
      <c r="S190" s="76">
        <v>100</v>
      </c>
      <c r="T190" s="39" t="str">
        <f t="shared" si="10"/>
        <v>.</v>
      </c>
      <c r="U190" s="6"/>
    </row>
    <row r="191" spans="1:21" ht="14.25" customHeight="1" x14ac:dyDescent="0.3">
      <c r="A191" s="46">
        <v>42521</v>
      </c>
      <c r="B191" s="77" t="s">
        <v>151</v>
      </c>
      <c r="C191" s="51"/>
      <c r="D191" s="66">
        <v>0.32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3">
        <v>0.32</v>
      </c>
      <c r="P191" s="43"/>
      <c r="Q191" s="6"/>
      <c r="R191" s="6"/>
      <c r="S191" s="76">
        <v>101</v>
      </c>
      <c r="T191" s="39" t="str">
        <f t="shared" si="10"/>
        <v>.</v>
      </c>
      <c r="U191" s="6"/>
    </row>
    <row r="192" spans="1:21" ht="14.25" customHeight="1" x14ac:dyDescent="0.3">
      <c r="A192" s="46">
        <v>42551</v>
      </c>
      <c r="B192" s="77" t="s">
        <v>151</v>
      </c>
      <c r="C192" s="51"/>
      <c r="D192" s="66">
        <v>0.28999999999999998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>
        <v>0.28999999999999998</v>
      </c>
      <c r="P192" s="43"/>
      <c r="Q192" s="6"/>
      <c r="R192" s="6"/>
      <c r="S192" s="76">
        <v>102</v>
      </c>
      <c r="T192" s="39" t="str">
        <f t="shared" si="10"/>
        <v>.</v>
      </c>
      <c r="U192" s="6"/>
    </row>
    <row r="193" spans="1:21" ht="14.25" customHeight="1" x14ac:dyDescent="0.3">
      <c r="A193" s="46">
        <v>42580</v>
      </c>
      <c r="B193" s="77" t="s">
        <v>151</v>
      </c>
      <c r="C193" s="51"/>
      <c r="D193" s="66">
        <v>0.27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>
        <v>0.27</v>
      </c>
      <c r="P193" s="43"/>
      <c r="Q193" s="6"/>
      <c r="R193" s="6"/>
      <c r="S193" s="76">
        <v>103</v>
      </c>
      <c r="T193" s="39" t="str">
        <f t="shared" si="10"/>
        <v>.</v>
      </c>
      <c r="U193" s="6"/>
    </row>
    <row r="194" spans="1:21" ht="14.25" customHeight="1" x14ac:dyDescent="0.3">
      <c r="A194" s="46">
        <v>42613</v>
      </c>
      <c r="B194" s="77" t="s">
        <v>151</v>
      </c>
      <c r="C194" s="51"/>
      <c r="D194" s="66">
        <v>0.28999999999999998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3">
        <v>0.28999999999999998</v>
      </c>
      <c r="P194" s="43"/>
      <c r="Q194" s="6"/>
      <c r="R194" s="6"/>
      <c r="S194" s="76">
        <v>104</v>
      </c>
      <c r="T194" s="39" t="str">
        <f t="shared" si="10"/>
        <v>.</v>
      </c>
      <c r="U194" s="6"/>
    </row>
    <row r="195" spans="1:21" ht="14.25" customHeight="1" x14ac:dyDescent="0.3">
      <c r="A195" s="46">
        <v>42642</v>
      </c>
      <c r="B195" s="78"/>
      <c r="C195" s="51" t="s">
        <v>153</v>
      </c>
      <c r="D195" s="66">
        <v>400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3">
        <v>400</v>
      </c>
      <c r="Q195" s="6"/>
      <c r="R195" s="6"/>
      <c r="S195" s="76">
        <v>105</v>
      </c>
      <c r="T195" s="39" t="str">
        <f t="shared" si="10"/>
        <v>.</v>
      </c>
      <c r="U195" s="6"/>
    </row>
    <row r="196" spans="1:21" ht="12.75" customHeight="1" x14ac:dyDescent="0.2">
      <c r="A196" s="79">
        <v>42643</v>
      </c>
      <c r="B196" s="77" t="s">
        <v>151</v>
      </c>
      <c r="C196" s="6"/>
      <c r="D196" s="66">
        <v>0.25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0.25</v>
      </c>
      <c r="P196" s="35"/>
      <c r="Q196" s="6"/>
      <c r="R196" s="6"/>
      <c r="S196" s="76">
        <v>105</v>
      </c>
      <c r="T196" s="39" t="str">
        <f t="shared" si="10"/>
        <v>.</v>
      </c>
      <c r="U196" s="6"/>
    </row>
    <row r="197" spans="1:21" ht="12.75" customHeight="1" x14ac:dyDescent="0.2">
      <c r="A197" s="79">
        <v>42674</v>
      </c>
      <c r="B197" s="77" t="s">
        <v>151</v>
      </c>
      <c r="C197" s="6"/>
      <c r="D197" s="71">
        <v>0.27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3">
        <v>0.27</v>
      </c>
      <c r="P197" s="35"/>
      <c r="Q197" s="6"/>
      <c r="R197" s="6"/>
      <c r="S197" s="76">
        <v>106</v>
      </c>
      <c r="T197" s="39" t="str">
        <f t="shared" si="10"/>
        <v>.</v>
      </c>
      <c r="U197" s="6"/>
    </row>
    <row r="198" spans="1:21" ht="12.75" customHeight="1" x14ac:dyDescent="0.2">
      <c r="A198" s="79">
        <v>42704</v>
      </c>
      <c r="B198" s="77" t="s">
        <v>151</v>
      </c>
      <c r="C198" s="6"/>
      <c r="D198" s="71">
        <v>0.1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3">
        <v>0.1</v>
      </c>
      <c r="P198" s="35"/>
      <c r="Q198" s="6"/>
      <c r="R198" s="6"/>
      <c r="S198" s="76">
        <v>107</v>
      </c>
      <c r="T198" s="39" t="str">
        <f t="shared" si="10"/>
        <v>.</v>
      </c>
      <c r="U198" s="6"/>
    </row>
    <row r="199" spans="1:21" ht="12.75" customHeight="1" x14ac:dyDescent="0.2">
      <c r="A199" s="79">
        <v>42717</v>
      </c>
      <c r="B199" s="77"/>
      <c r="C199" s="41" t="s">
        <v>153</v>
      </c>
      <c r="D199" s="71">
        <v>100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3"/>
      <c r="P199" s="43">
        <v>100</v>
      </c>
      <c r="Q199" s="6"/>
      <c r="R199" s="6"/>
      <c r="S199" s="76">
        <v>108</v>
      </c>
      <c r="T199" s="39" t="str">
        <f t="shared" si="10"/>
        <v>.</v>
      </c>
      <c r="U199" s="6"/>
    </row>
    <row r="200" spans="1:21" ht="12.75" customHeight="1" x14ac:dyDescent="0.2">
      <c r="A200" s="79">
        <v>42734</v>
      </c>
      <c r="B200" s="77" t="s">
        <v>151</v>
      </c>
      <c r="C200" s="6"/>
      <c r="D200" s="71">
        <v>0.05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3">
        <v>0.05</v>
      </c>
      <c r="P200" s="35"/>
      <c r="Q200" s="6"/>
      <c r="R200" s="6"/>
      <c r="S200" s="76">
        <v>108</v>
      </c>
      <c r="T200" s="39" t="str">
        <f t="shared" si="10"/>
        <v>.</v>
      </c>
      <c r="U200" s="6"/>
    </row>
    <row r="201" spans="1:21" ht="12.75" customHeight="1" x14ac:dyDescent="0.2">
      <c r="A201" s="79">
        <v>42766</v>
      </c>
      <c r="B201" s="77" t="s">
        <v>151</v>
      </c>
      <c r="C201" s="6"/>
      <c r="D201" s="71">
        <v>0.05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>
        <v>0.05</v>
      </c>
      <c r="P201" s="35"/>
      <c r="Q201" s="6"/>
      <c r="R201" s="6"/>
      <c r="S201" s="76">
        <v>109</v>
      </c>
      <c r="T201" s="39" t="str">
        <f t="shared" si="10"/>
        <v>.</v>
      </c>
      <c r="U201" s="6"/>
    </row>
    <row r="202" spans="1:21" ht="12.75" customHeight="1" x14ac:dyDescent="0.2">
      <c r="A202" s="79">
        <v>42794</v>
      </c>
      <c r="B202" s="77" t="s">
        <v>151</v>
      </c>
      <c r="C202" s="6"/>
      <c r="D202" s="71">
        <v>0.04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3">
        <v>0.04</v>
      </c>
      <c r="P202" s="35"/>
      <c r="Q202" s="6"/>
      <c r="R202" s="6"/>
      <c r="S202" s="76">
        <v>110</v>
      </c>
      <c r="T202" s="39" t="str">
        <f t="shared" si="10"/>
        <v>.</v>
      </c>
      <c r="U202" s="6"/>
    </row>
    <row r="203" spans="1:21" ht="12.75" customHeight="1" x14ac:dyDescent="0.2">
      <c r="A203" s="79">
        <v>42825</v>
      </c>
      <c r="B203" s="77" t="s">
        <v>151</v>
      </c>
      <c r="C203" s="6"/>
      <c r="D203" s="71">
        <v>0.04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>
        <v>0.04</v>
      </c>
      <c r="P203" s="35"/>
      <c r="Q203" s="6"/>
      <c r="R203" s="6"/>
      <c r="S203" s="76">
        <v>111</v>
      </c>
      <c r="T203" s="39" t="str">
        <f t="shared" si="10"/>
        <v>.</v>
      </c>
      <c r="U203" s="6"/>
    </row>
    <row r="204" spans="1:21" ht="12.75" customHeight="1" x14ac:dyDescent="0.2">
      <c r="A204" s="79">
        <v>42853</v>
      </c>
      <c r="B204" s="77" t="s">
        <v>151</v>
      </c>
      <c r="C204" s="6"/>
      <c r="D204" s="71">
        <v>0.03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>
        <v>0.03</v>
      </c>
      <c r="P204" s="35"/>
      <c r="Q204" s="6"/>
      <c r="R204" s="6"/>
      <c r="S204" s="76">
        <v>112</v>
      </c>
      <c r="T204" s="39" t="str">
        <f t="shared" si="10"/>
        <v>.</v>
      </c>
      <c r="U204" s="6"/>
    </row>
    <row r="205" spans="1:21" ht="12.75" customHeight="1" x14ac:dyDescent="0.2">
      <c r="A205" s="79">
        <v>42886</v>
      </c>
      <c r="B205" s="77" t="s">
        <v>151</v>
      </c>
      <c r="C205" s="6"/>
      <c r="D205" s="71">
        <v>0.03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3">
        <v>0.03</v>
      </c>
      <c r="P205" s="35"/>
      <c r="Q205" s="6"/>
      <c r="R205" s="6"/>
      <c r="S205" s="76">
        <v>113</v>
      </c>
      <c r="T205" s="39" t="str">
        <f t="shared" si="10"/>
        <v>.</v>
      </c>
      <c r="U205" s="6"/>
    </row>
    <row r="206" spans="1:21" ht="12.75" customHeight="1" x14ac:dyDescent="0.2">
      <c r="A206" s="79">
        <v>42914</v>
      </c>
      <c r="B206" s="77"/>
      <c r="C206" s="41" t="s">
        <v>153</v>
      </c>
      <c r="D206" s="71">
        <v>800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3"/>
      <c r="P206" s="43">
        <v>800</v>
      </c>
      <c r="Q206" s="6"/>
      <c r="R206" s="6"/>
      <c r="S206" s="76">
        <v>114</v>
      </c>
      <c r="T206" s="39" t="str">
        <f t="shared" si="10"/>
        <v>.</v>
      </c>
      <c r="U206" s="6"/>
    </row>
    <row r="207" spans="1:21" ht="12.75" customHeight="1" x14ac:dyDescent="0.2">
      <c r="A207" s="79">
        <v>42916</v>
      </c>
      <c r="B207" s="77" t="s">
        <v>151</v>
      </c>
      <c r="C207" s="6"/>
      <c r="D207" s="71">
        <v>0.03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3">
        <v>0.03</v>
      </c>
      <c r="P207" s="35"/>
      <c r="Q207" s="6"/>
      <c r="R207" s="6"/>
      <c r="S207" s="76">
        <v>114</v>
      </c>
      <c r="T207" s="39" t="str">
        <f t="shared" si="10"/>
        <v>.</v>
      </c>
      <c r="U207" s="6"/>
    </row>
    <row r="208" spans="1:21" ht="12.75" customHeight="1" x14ac:dyDescent="0.2">
      <c r="A208" s="79">
        <v>42947</v>
      </c>
      <c r="B208" s="77" t="s">
        <v>151</v>
      </c>
      <c r="C208" s="6"/>
      <c r="D208" s="71">
        <v>0.03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>
        <v>0.03</v>
      </c>
      <c r="P208" s="35"/>
      <c r="Q208" s="6"/>
      <c r="R208" s="6"/>
      <c r="S208" s="76">
        <v>115</v>
      </c>
      <c r="T208" s="39" t="str">
        <f t="shared" si="10"/>
        <v>.</v>
      </c>
      <c r="U208" s="6"/>
    </row>
    <row r="209" spans="1:21" ht="12.75" customHeight="1" x14ac:dyDescent="0.2">
      <c r="A209" s="79">
        <v>42947</v>
      </c>
      <c r="B209" s="77"/>
      <c r="C209" s="41" t="s">
        <v>153</v>
      </c>
      <c r="D209" s="71">
        <v>1300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3"/>
      <c r="P209" s="43">
        <v>1300</v>
      </c>
      <c r="Q209" s="6"/>
      <c r="R209" s="6"/>
      <c r="S209" s="76">
        <v>115</v>
      </c>
      <c r="T209" s="39" t="str">
        <f t="shared" si="10"/>
        <v>.</v>
      </c>
      <c r="U209" s="6"/>
    </row>
    <row r="210" spans="1:21" ht="12.75" customHeight="1" x14ac:dyDescent="0.2">
      <c r="A210" s="79">
        <v>42968</v>
      </c>
      <c r="B210" s="77"/>
      <c r="C210" s="41" t="s">
        <v>153</v>
      </c>
      <c r="D210" s="71">
        <v>400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3"/>
      <c r="P210" s="43">
        <v>400</v>
      </c>
      <c r="Q210" s="6"/>
      <c r="R210" s="6"/>
      <c r="S210" s="76">
        <v>116</v>
      </c>
      <c r="T210" s="39" t="str">
        <f t="shared" si="10"/>
        <v>.</v>
      </c>
      <c r="U210" s="6"/>
    </row>
    <row r="211" spans="1:21" ht="12.75" customHeight="1" x14ac:dyDescent="0.2">
      <c r="A211" s="79">
        <v>42978</v>
      </c>
      <c r="B211" s="77" t="s">
        <v>151</v>
      </c>
      <c r="C211" s="6"/>
      <c r="D211" s="71">
        <v>0.05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3">
        <v>0.05</v>
      </c>
      <c r="P211" s="35"/>
      <c r="Q211" s="6"/>
      <c r="R211" s="6"/>
      <c r="S211" s="76">
        <v>116</v>
      </c>
      <c r="T211" s="39" t="str">
        <f t="shared" si="10"/>
        <v>.</v>
      </c>
      <c r="U211" s="6"/>
    </row>
    <row r="212" spans="1:21" ht="12.75" customHeight="1" x14ac:dyDescent="0.2">
      <c r="A212" s="79">
        <v>43007</v>
      </c>
      <c r="B212" s="77" t="s">
        <v>151</v>
      </c>
      <c r="C212" s="6"/>
      <c r="D212" s="71">
        <v>0.05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3">
        <v>0.05</v>
      </c>
      <c r="P212" s="35"/>
      <c r="Q212" s="6"/>
      <c r="R212" s="6"/>
      <c r="S212" s="76">
        <v>117</v>
      </c>
      <c r="T212" s="39" t="str">
        <f t="shared" si="10"/>
        <v>.</v>
      </c>
      <c r="U212" s="6"/>
    </row>
    <row r="213" spans="1:21" ht="12.75" customHeight="1" x14ac:dyDescent="0.2">
      <c r="A213" s="79">
        <v>43039</v>
      </c>
      <c r="B213" s="77" t="s">
        <v>151</v>
      </c>
      <c r="C213" s="6"/>
      <c r="D213" s="71">
        <v>0.05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>
        <v>0.05</v>
      </c>
      <c r="P213" s="35"/>
      <c r="Q213" s="6"/>
      <c r="R213" s="6"/>
      <c r="S213" s="76">
        <v>118</v>
      </c>
      <c r="T213" s="39" t="str">
        <f t="shared" si="10"/>
        <v>.</v>
      </c>
      <c r="U213" s="6"/>
    </row>
    <row r="214" spans="1:21" ht="12.75" customHeight="1" x14ac:dyDescent="0.2">
      <c r="A214" s="79">
        <v>43069</v>
      </c>
      <c r="B214" s="77" t="s">
        <v>151</v>
      </c>
      <c r="C214" s="6"/>
      <c r="D214" s="71">
        <v>0.19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>
        <v>0.19</v>
      </c>
      <c r="P214" s="35"/>
      <c r="Q214" s="6"/>
      <c r="R214" s="6"/>
      <c r="S214" s="76">
        <v>119</v>
      </c>
      <c r="T214" s="39" t="str">
        <f t="shared" si="10"/>
        <v>.</v>
      </c>
      <c r="U214" s="6"/>
    </row>
    <row r="215" spans="1:21" ht="12.75" customHeight="1" x14ac:dyDescent="0.2">
      <c r="A215" s="79">
        <v>43098</v>
      </c>
      <c r="B215" s="77" t="s">
        <v>151</v>
      </c>
      <c r="C215" s="6"/>
      <c r="D215" s="71">
        <v>0.2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3">
        <v>0.2</v>
      </c>
      <c r="P215" s="35"/>
      <c r="Q215" s="6"/>
      <c r="R215" s="6"/>
      <c r="S215" s="76">
        <v>120</v>
      </c>
      <c r="T215" s="39" t="str">
        <f t="shared" si="10"/>
        <v>.</v>
      </c>
      <c r="U215" s="6"/>
    </row>
    <row r="216" spans="1:21" ht="12.75" customHeight="1" x14ac:dyDescent="0.2">
      <c r="A216" s="79">
        <v>43131</v>
      </c>
      <c r="B216" s="77" t="s">
        <v>151</v>
      </c>
      <c r="C216" s="6"/>
      <c r="D216" s="71">
        <v>0.2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3">
        <v>0.2</v>
      </c>
      <c r="P216" s="35"/>
      <c r="Q216" s="6"/>
      <c r="R216" s="6"/>
      <c r="S216" s="76">
        <v>121</v>
      </c>
      <c r="T216" s="39" t="str">
        <f t="shared" si="10"/>
        <v>.</v>
      </c>
      <c r="U216" s="6"/>
    </row>
    <row r="217" spans="1:21" ht="12.75" customHeight="1" x14ac:dyDescent="0.2">
      <c r="A217" s="79">
        <v>43159</v>
      </c>
      <c r="B217" s="77" t="s">
        <v>151</v>
      </c>
      <c r="C217" s="6"/>
      <c r="D217" s="71">
        <v>0.17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3">
        <v>0.17</v>
      </c>
      <c r="P217" s="35"/>
      <c r="Q217" s="6"/>
      <c r="R217" s="6"/>
      <c r="S217" s="76">
        <v>122</v>
      </c>
      <c r="T217" s="39" t="str">
        <f t="shared" si="10"/>
        <v>.</v>
      </c>
      <c r="U217" s="6"/>
    </row>
    <row r="218" spans="1:21" ht="12.75" customHeight="1" x14ac:dyDescent="0.2">
      <c r="A218" s="79">
        <v>43188</v>
      </c>
      <c r="B218" s="77" t="s">
        <v>151</v>
      </c>
      <c r="C218" s="6"/>
      <c r="D218" s="71">
        <v>0.17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>
        <v>0.17</v>
      </c>
      <c r="P218" s="35"/>
      <c r="Q218" s="6"/>
      <c r="R218" s="6"/>
      <c r="S218" s="76">
        <v>123</v>
      </c>
      <c r="T218" s="39" t="str">
        <f t="shared" si="10"/>
        <v>.</v>
      </c>
      <c r="U218" s="6"/>
    </row>
    <row r="219" spans="1:21" ht="12.75" customHeight="1" x14ac:dyDescent="0.2">
      <c r="A219" s="79">
        <v>43220</v>
      </c>
      <c r="B219" s="77" t="s">
        <v>151</v>
      </c>
      <c r="C219" s="6"/>
      <c r="D219" s="71">
        <v>0.19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>
        <v>0.19</v>
      </c>
      <c r="P219" s="35"/>
      <c r="Q219" s="6"/>
      <c r="R219" s="6"/>
      <c r="S219" s="76">
        <v>124</v>
      </c>
      <c r="T219" s="39" t="str">
        <f t="shared" si="10"/>
        <v>.</v>
      </c>
      <c r="U219" s="6"/>
    </row>
    <row r="220" spans="1:21" ht="12.75" customHeight="1" x14ac:dyDescent="0.2">
      <c r="A220" s="79">
        <v>43251</v>
      </c>
      <c r="B220" s="77" t="s">
        <v>151</v>
      </c>
      <c r="C220" s="6"/>
      <c r="D220" s="71">
        <v>0.17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3">
        <v>0.17</v>
      </c>
      <c r="P220" s="35"/>
      <c r="Q220" s="6"/>
      <c r="R220" s="6"/>
      <c r="S220" s="76">
        <v>125</v>
      </c>
      <c r="T220" s="39" t="str">
        <f t="shared" si="10"/>
        <v>.</v>
      </c>
      <c r="U220" s="6"/>
    </row>
    <row r="221" spans="1:21" ht="12.75" customHeight="1" x14ac:dyDescent="0.2">
      <c r="A221" s="79">
        <v>43280</v>
      </c>
      <c r="B221" s="77" t="s">
        <v>151</v>
      </c>
      <c r="C221" s="6"/>
      <c r="D221" s="71">
        <v>0.15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3">
        <v>0.15</v>
      </c>
      <c r="P221" s="35"/>
      <c r="Q221" s="6"/>
      <c r="R221" s="6"/>
      <c r="S221" s="76">
        <v>126</v>
      </c>
      <c r="T221" s="39" t="str">
        <f t="shared" si="10"/>
        <v>.</v>
      </c>
      <c r="U221" s="6"/>
    </row>
    <row r="222" spans="1:21" ht="12.75" customHeight="1" x14ac:dyDescent="0.2">
      <c r="A222" s="79">
        <v>43306</v>
      </c>
      <c r="B222" s="77"/>
      <c r="C222" s="41" t="s">
        <v>153</v>
      </c>
      <c r="D222" s="71">
        <v>600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3"/>
      <c r="P222" s="43">
        <v>600</v>
      </c>
      <c r="Q222" s="6"/>
      <c r="R222" s="6"/>
      <c r="S222" s="76">
        <v>127</v>
      </c>
      <c r="T222" s="39" t="str">
        <f t="shared" si="10"/>
        <v>.</v>
      </c>
      <c r="U222" s="6"/>
    </row>
    <row r="223" spans="1:21" ht="12.75" customHeight="1" x14ac:dyDescent="0.2">
      <c r="A223" s="79">
        <v>43308</v>
      </c>
      <c r="B223" s="77"/>
      <c r="C223" s="41" t="s">
        <v>153</v>
      </c>
      <c r="D223" s="71">
        <v>100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3"/>
      <c r="P223" s="43">
        <v>100</v>
      </c>
      <c r="Q223" s="6"/>
      <c r="R223" s="6"/>
      <c r="S223" s="76">
        <v>127</v>
      </c>
      <c r="T223" s="39" t="str">
        <f t="shared" si="10"/>
        <v>.</v>
      </c>
      <c r="U223" s="6"/>
    </row>
    <row r="224" spans="1:21" ht="12.75" customHeight="1" x14ac:dyDescent="0.2">
      <c r="A224" s="79">
        <v>43312</v>
      </c>
      <c r="B224" s="77" t="s">
        <v>151</v>
      </c>
      <c r="C224" s="6"/>
      <c r="D224" s="71">
        <v>0.16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3">
        <v>0.16</v>
      </c>
      <c r="P224" s="35"/>
      <c r="Q224" s="6"/>
      <c r="R224" s="6"/>
      <c r="S224" s="76">
        <v>127</v>
      </c>
      <c r="T224" s="39" t="str">
        <f t="shared" si="10"/>
        <v>.</v>
      </c>
      <c r="U224" s="6"/>
    </row>
    <row r="225" spans="1:21" ht="12.75" customHeight="1" x14ac:dyDescent="0.2">
      <c r="A225" s="79">
        <v>43343</v>
      </c>
      <c r="B225" s="77" t="s">
        <v>151</v>
      </c>
      <c r="C225" s="6"/>
      <c r="D225" s="71">
        <v>0.17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43">
        <v>0.17</v>
      </c>
      <c r="P225" s="35"/>
      <c r="Q225" s="6"/>
      <c r="R225" s="6"/>
      <c r="S225" s="76">
        <v>128</v>
      </c>
      <c r="T225" s="39" t="str">
        <f t="shared" si="10"/>
        <v>.</v>
      </c>
      <c r="U225" s="6"/>
    </row>
    <row r="226" spans="1:21" ht="12.75" customHeight="1" x14ac:dyDescent="0.2">
      <c r="A226" s="79">
        <v>43372</v>
      </c>
      <c r="B226" s="77" t="s">
        <v>151</v>
      </c>
      <c r="C226" s="6"/>
      <c r="D226" s="71">
        <v>0.15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3">
        <v>0.15</v>
      </c>
      <c r="P226" s="35"/>
      <c r="Q226" s="6"/>
      <c r="R226" s="6"/>
      <c r="S226" s="76">
        <v>129</v>
      </c>
      <c r="T226" s="39" t="str">
        <f t="shared" si="10"/>
        <v>.</v>
      </c>
      <c r="U226" s="6"/>
    </row>
    <row r="227" spans="1:21" ht="12.75" customHeight="1" x14ac:dyDescent="0.2">
      <c r="A227" s="79">
        <v>43396</v>
      </c>
      <c r="B227" s="77"/>
      <c r="C227" s="41" t="s">
        <v>153</v>
      </c>
      <c r="D227" s="71">
        <v>400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3"/>
      <c r="P227" s="43">
        <v>400</v>
      </c>
      <c r="Q227" s="6"/>
      <c r="R227" s="6"/>
      <c r="S227" s="76">
        <v>130</v>
      </c>
      <c r="T227" s="39"/>
      <c r="U227" s="6"/>
    </row>
    <row r="228" spans="1:21" ht="12.75" customHeight="1" x14ac:dyDescent="0.2">
      <c r="A228" s="79">
        <v>43402</v>
      </c>
      <c r="B228" s="77"/>
      <c r="C228" s="41" t="s">
        <v>153</v>
      </c>
      <c r="D228" s="71">
        <v>100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3"/>
      <c r="P228" s="43">
        <v>100</v>
      </c>
      <c r="Q228" s="6"/>
      <c r="R228" s="6"/>
      <c r="S228" s="76">
        <v>130</v>
      </c>
      <c r="T228" s="39"/>
      <c r="U228" s="6"/>
    </row>
    <row r="229" spans="1:21" ht="12.75" customHeight="1" x14ac:dyDescent="0.2">
      <c r="A229" s="79">
        <v>43404</v>
      </c>
      <c r="B229" s="77" t="s">
        <v>151</v>
      </c>
      <c r="C229" s="6"/>
      <c r="D229" s="71">
        <v>0.67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3">
        <v>0.67</v>
      </c>
      <c r="P229" s="35"/>
      <c r="Q229" s="6"/>
      <c r="R229" s="6"/>
      <c r="S229" s="76">
        <v>130</v>
      </c>
      <c r="T229" s="39"/>
      <c r="U229" s="6"/>
    </row>
    <row r="230" spans="1:21" ht="12.75" customHeight="1" x14ac:dyDescent="0.2">
      <c r="A230" s="79">
        <v>43406</v>
      </c>
      <c r="B230" s="77"/>
      <c r="C230" s="41" t="s">
        <v>153</v>
      </c>
      <c r="D230" s="71">
        <v>200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3"/>
      <c r="P230" s="35">
        <v>200</v>
      </c>
      <c r="Q230" s="6"/>
      <c r="R230" s="6"/>
      <c r="S230" s="76">
        <v>131</v>
      </c>
      <c r="T230" s="39"/>
      <c r="U230" s="6"/>
    </row>
    <row r="231" spans="1:21" ht="12.75" customHeight="1" x14ac:dyDescent="0.2">
      <c r="A231" s="79">
        <v>43413</v>
      </c>
      <c r="B231" s="77"/>
      <c r="C231" s="41" t="s">
        <v>153</v>
      </c>
      <c r="D231" s="71">
        <v>500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3"/>
      <c r="P231" s="35">
        <v>500</v>
      </c>
      <c r="Q231" s="6"/>
      <c r="R231" s="6"/>
      <c r="S231" s="76">
        <v>131</v>
      </c>
      <c r="T231" s="39"/>
      <c r="U231" s="6"/>
    </row>
    <row r="232" spans="1:21" ht="12.75" customHeight="1" x14ac:dyDescent="0.2">
      <c r="A232" s="79">
        <v>43424</v>
      </c>
      <c r="B232" s="77" t="s">
        <v>151</v>
      </c>
      <c r="C232" s="6"/>
      <c r="D232" s="71">
        <v>0.8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3">
        <v>0.8</v>
      </c>
      <c r="P232" s="35"/>
      <c r="Q232" s="6"/>
      <c r="R232" s="6"/>
      <c r="S232" s="76">
        <v>131</v>
      </c>
      <c r="T232" s="39"/>
      <c r="U232" s="6"/>
    </row>
    <row r="233" spans="1:21" ht="12.75" customHeight="1" x14ac:dyDescent="0.2">
      <c r="A233" s="79">
        <v>43465</v>
      </c>
      <c r="B233" s="77" t="s">
        <v>151</v>
      </c>
      <c r="C233" s="6"/>
      <c r="D233" s="71">
        <v>0.86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3">
        <v>0.86</v>
      </c>
      <c r="P233" s="35"/>
      <c r="Q233" s="6"/>
      <c r="R233" s="6"/>
      <c r="S233" s="76">
        <v>132</v>
      </c>
      <c r="T233" s="39"/>
      <c r="U233" s="6"/>
    </row>
    <row r="234" spans="1:21" ht="12.75" customHeight="1" x14ac:dyDescent="0.2">
      <c r="A234" s="79"/>
      <c r="B234" s="77"/>
      <c r="C234" s="6"/>
      <c r="D234" s="71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3"/>
      <c r="P234" s="35"/>
      <c r="Q234" s="6"/>
      <c r="R234" s="6"/>
      <c r="S234" s="76"/>
      <c r="T234" s="39"/>
      <c r="U234" s="6"/>
    </row>
    <row r="235" spans="1:21" ht="12.75" customHeight="1" x14ac:dyDescent="0.2">
      <c r="A235" s="79"/>
      <c r="B235" s="77"/>
      <c r="C235" s="6"/>
      <c r="D235" s="71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43"/>
      <c r="P235" s="35"/>
      <c r="Q235" s="6"/>
      <c r="R235" s="6"/>
      <c r="S235" s="76"/>
      <c r="T235" s="39"/>
      <c r="U235" s="6"/>
    </row>
    <row r="236" spans="1:21" ht="12.75" customHeight="1" x14ac:dyDescent="0.2">
      <c r="A236" s="80"/>
      <c r="B236" s="81"/>
      <c r="C236" s="48" t="s">
        <v>48</v>
      </c>
      <c r="D236" s="50">
        <f t="shared" ref="D236:F236" si="11">SUM(D166:D196)</f>
        <v>7304.9500000000007</v>
      </c>
      <c r="E236" s="50">
        <f>SUM(E166:E233)</f>
        <v>0</v>
      </c>
      <c r="F236" s="50">
        <f t="shared" si="11"/>
        <v>0</v>
      </c>
      <c r="G236" s="50">
        <f>SUM(G166:G233)</f>
        <v>0</v>
      </c>
      <c r="H236" s="50">
        <f>SUM(H166:H233)</f>
        <v>0</v>
      </c>
      <c r="I236" s="50">
        <f>SUM(I166:I233)</f>
        <v>0</v>
      </c>
      <c r="J236" s="50">
        <f>SUM(J166:J233)</f>
        <v>0</v>
      </c>
      <c r="K236" s="50">
        <f>SUM(K166:K233)</f>
        <v>0</v>
      </c>
      <c r="L236" s="50">
        <f t="shared" ref="L236" si="12">SUM(L166:L196)</f>
        <v>0</v>
      </c>
      <c r="M236" s="50">
        <f>SUM(M166:M233)</f>
        <v>0</v>
      </c>
      <c r="N236" s="50">
        <f>SUM(N166:N233)</f>
        <v>0</v>
      </c>
      <c r="O236" s="50">
        <f>SUM(O166:O233)</f>
        <v>10.020000000000003</v>
      </c>
      <c r="P236" s="50">
        <f>SUM(P166:P233)</f>
        <v>11800</v>
      </c>
      <c r="Q236" s="52">
        <f>SUM(Q166:Q233)</f>
        <v>0</v>
      </c>
      <c r="R236" s="6"/>
      <c r="S236" s="36" t="s">
        <v>154</v>
      </c>
      <c r="T236" s="39" t="str">
        <f>IF(SUM(E236:Q236)=D236,".","Error")</f>
        <v>Error</v>
      </c>
      <c r="U236" s="6"/>
    </row>
    <row r="237" spans="1:21" ht="12.75" customHeight="1" x14ac:dyDescent="0.2">
      <c r="A237" s="40"/>
      <c r="B237" s="40"/>
      <c r="C237" s="6"/>
      <c r="D237" s="35"/>
      <c r="E237" s="72">
        <f t="shared" ref="E237:I237" si="13">SUM(E166:E187)-E236</f>
        <v>0</v>
      </c>
      <c r="F237" s="72">
        <f t="shared" si="13"/>
        <v>0</v>
      </c>
      <c r="G237" s="72">
        <f t="shared" si="13"/>
        <v>0</v>
      </c>
      <c r="H237" s="72">
        <f t="shared" si="13"/>
        <v>0</v>
      </c>
      <c r="I237" s="72">
        <f t="shared" si="13"/>
        <v>0</v>
      </c>
      <c r="J237" s="72"/>
      <c r="K237" s="72"/>
      <c r="L237" s="72">
        <f t="shared" ref="L237:Q237" si="14">SUM(L166:L187)-L236</f>
        <v>0</v>
      </c>
      <c r="M237" s="72">
        <f t="shared" si="14"/>
        <v>0</v>
      </c>
      <c r="N237" s="72">
        <f t="shared" si="14"/>
        <v>0</v>
      </c>
      <c r="O237" s="72">
        <f t="shared" si="14"/>
        <v>-6.9900000000000029</v>
      </c>
      <c r="P237" s="72">
        <f t="shared" si="14"/>
        <v>-5400</v>
      </c>
      <c r="Q237" s="72">
        <f t="shared" si="14"/>
        <v>0</v>
      </c>
      <c r="R237" s="6"/>
      <c r="S237" s="36"/>
      <c r="T237" s="22"/>
      <c r="U237" s="6"/>
    </row>
    <row r="238" spans="1:21" ht="12.75" customHeight="1" x14ac:dyDescent="0.2">
      <c r="A238" s="40"/>
      <c r="B238" s="40"/>
      <c r="C238" s="6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6"/>
      <c r="R238" s="6"/>
      <c r="S238" s="36"/>
      <c r="T238" s="22"/>
      <c r="U238" s="6"/>
    </row>
    <row r="239" spans="1:21" ht="12.75" customHeight="1" x14ac:dyDescent="0.2">
      <c r="A239" s="40"/>
      <c r="B239" s="40"/>
      <c r="C239" s="6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6"/>
      <c r="R239" s="6"/>
      <c r="S239" s="36"/>
      <c r="T239" s="22"/>
      <c r="U239" s="6"/>
    </row>
    <row r="240" spans="1:21" ht="12.75" customHeight="1" x14ac:dyDescent="0.2">
      <c r="A240" s="40"/>
      <c r="B240" s="40"/>
      <c r="C240" s="89" t="s">
        <v>156</v>
      </c>
      <c r="D240" s="91" t="e">
        <f t="shared" ref="D240:I240" si="15">D154+D236</f>
        <v>#NAME?</v>
      </c>
      <c r="E240" s="91">
        <f t="shared" si="15"/>
        <v>0</v>
      </c>
      <c r="F240" s="91">
        <f t="shared" si="15"/>
        <v>0</v>
      </c>
      <c r="G240" s="91">
        <f t="shared" si="15"/>
        <v>25</v>
      </c>
      <c r="H240" s="91">
        <f t="shared" si="15"/>
        <v>4820</v>
      </c>
      <c r="I240" s="91">
        <f t="shared" si="15"/>
        <v>4355</v>
      </c>
      <c r="J240" s="91">
        <f>J154+J236</f>
        <v>3880</v>
      </c>
      <c r="K240" s="91">
        <f>K154+K236</f>
        <v>3640</v>
      </c>
      <c r="L240" s="91">
        <f t="shared" ref="L240:Q240" si="16">L154+L236</f>
        <v>300</v>
      </c>
      <c r="M240" s="91">
        <f t="shared" si="16"/>
        <v>462</v>
      </c>
      <c r="N240" s="91">
        <f t="shared" si="16"/>
        <v>365</v>
      </c>
      <c r="O240" s="91">
        <f t="shared" si="16"/>
        <v>10.020000000000003</v>
      </c>
      <c r="P240" s="91">
        <f t="shared" si="16"/>
        <v>21000</v>
      </c>
      <c r="Q240" s="91">
        <f t="shared" si="16"/>
        <v>10</v>
      </c>
      <c r="R240" s="6"/>
      <c r="S240" s="36" t="s">
        <v>154</v>
      </c>
      <c r="T240" s="39" t="e">
        <f>IF(SUM(E240:Q240)=D240,".","Error")</f>
        <v>#NAME?</v>
      </c>
      <c r="U240" s="6"/>
    </row>
    <row r="241" spans="1:21" ht="12.75" customHeight="1" x14ac:dyDescent="0.2">
      <c r="A241" s="40"/>
      <c r="B241" s="40"/>
      <c r="C241" s="6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6"/>
      <c r="R241" s="6"/>
      <c r="S241" s="36"/>
      <c r="T241" s="22"/>
      <c r="U241" s="6"/>
    </row>
    <row r="242" spans="1:21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 spans="1:21" ht="15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 spans="1:21" ht="15.7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 spans="1:21" ht="15.7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 ht="15.75" customHeigh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 spans="1:21" ht="15.75" customHeigh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 spans="1:21" ht="15.75" customHeigh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  <row r="1009" spans="1:21" ht="15.75" customHeigh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</row>
    <row r="1010" spans="1:21" ht="15.75" customHeigh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</row>
    <row r="1011" spans="1:21" ht="15.75" customHeigh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</row>
    <row r="1012" spans="1:21" ht="15.75" customHeigh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</row>
    <row r="1013" spans="1:21" ht="15.75" customHeigh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</row>
    <row r="1014" spans="1:21" ht="15.75" customHeigh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</row>
    <row r="1015" spans="1:21" ht="15.75" customHeigh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</row>
    <row r="1016" spans="1:21" ht="15.75" customHeigh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</row>
    <row r="1017" spans="1:21" ht="15.75" customHeigh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</row>
    <row r="1018" spans="1:21" ht="15.75" customHeigh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</row>
    <row r="1019" spans="1:21" ht="15.75" customHeigh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</row>
    <row r="1020" spans="1:21" ht="15.75" customHeigh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</row>
    <row r="1021" spans="1:21" ht="15.75" customHeigh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</row>
    <row r="1022" spans="1:21" ht="15.75" customHeigh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</row>
    <row r="1023" spans="1:21" ht="15.75" customHeigh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</row>
    <row r="1024" spans="1:21" ht="15.75" customHeigh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</row>
    <row r="1025" spans="1:21" ht="15.75" customHeigh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</row>
    <row r="1026" spans="1:21" ht="15.75" customHeigh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</row>
    <row r="1027" spans="1:21" ht="15.75" customHeigh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</row>
    <row r="1028" spans="1:21" ht="15.75" customHeigh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</row>
    <row r="1029" spans="1:21" ht="15.75" customHeigh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</row>
    <row r="1030" spans="1:21" ht="15.75" customHeigh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</row>
    <row r="1031" spans="1:21" ht="15.75" customHeigh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</row>
    <row r="1032" spans="1:21" ht="15.75" customHeigh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</row>
    <row r="1033" spans="1:21" ht="15.75" customHeigh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</row>
    <row r="1034" spans="1:21" ht="15.75" customHeigh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</row>
    <row r="1035" spans="1:21" ht="15.75" customHeigh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</row>
    <row r="1036" spans="1:21" ht="15.75" customHeigh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</row>
    <row r="1037" spans="1:21" ht="15.75" customHeigh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</row>
    <row r="1038" spans="1:21" ht="15.75" customHeigh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</row>
    <row r="1039" spans="1:21" ht="15.75" customHeigh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</row>
    <row r="1040" spans="1:21" ht="15.75" customHeigh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</row>
    <row r="1041" spans="1:21" ht="15.75" customHeigh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</row>
    <row r="1042" spans="1:21" ht="15.75" customHeigh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</row>
    <row r="1043" spans="1:21" ht="15.75" customHeigh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</row>
    <row r="1044" spans="1:21" ht="15.75" customHeigh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</row>
    <row r="1045" spans="1:21" ht="15.75" customHeigh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</row>
    <row r="1046" spans="1:21" ht="15.75" customHeigh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</row>
    <row r="1047" spans="1:21" ht="15.75" customHeigh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</row>
    <row r="1048" spans="1:21" ht="15.75" customHeigh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</row>
    <row r="1049" spans="1:21" ht="15.75" customHeigh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</row>
    <row r="1050" spans="1:21" ht="15.75" customHeigh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</row>
    <row r="1051" spans="1:21" ht="15.75" customHeigh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</row>
    <row r="1052" spans="1:21" ht="15.75" customHeigh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</row>
    <row r="1053" spans="1:21" ht="15.75" customHeigh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</row>
    <row r="1054" spans="1:21" ht="15.75" customHeigh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</row>
    <row r="1055" spans="1:21" ht="15.75" customHeight="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</row>
    <row r="1056" spans="1:21" ht="15.75" customHeight="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</row>
    <row r="1057" spans="1:21" ht="15.75" customHeight="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</row>
    <row r="1058" spans="1:21" ht="15.75" customHeight="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</row>
    <row r="1059" spans="1:21" ht="15.75" customHeight="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</row>
    <row r="1060" spans="1:21" ht="15.75" customHeight="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</row>
    <row r="1061" spans="1:21" ht="15.75" customHeight="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</row>
    <row r="1062" spans="1:21" ht="15.75" customHeight="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</row>
    <row r="1063" spans="1:21" ht="15.75" customHeight="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</row>
    <row r="1064" spans="1:21" ht="15.75" customHeight="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</row>
    <row r="1065" spans="1:21" ht="15.75" customHeight="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</row>
    <row r="1066" spans="1:21" ht="15.75" customHeight="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</row>
    <row r="1067" spans="1:21" ht="15.75" customHeight="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</row>
    <row r="1068" spans="1:21" ht="15.75" customHeight="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</row>
    <row r="1069" spans="1:21" ht="15.75" customHeight="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</row>
    <row r="1070" spans="1:21" ht="15.75" customHeight="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</row>
    <row r="1071" spans="1:21" ht="15.75" customHeight="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</row>
    <row r="1072" spans="1:21" ht="15.75" customHeight="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</row>
    <row r="1073" spans="1:21" ht="15.75" customHeigh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</row>
    <row r="1074" spans="1:21" ht="15.75" customHeight="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</row>
    <row r="1075" spans="1:21" ht="15.75" customHeigh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</row>
    <row r="1076" spans="1:21" ht="15.75" customHeight="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</row>
    <row r="1077" spans="1:21" ht="15.75" customHeight="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</row>
    <row r="1078" spans="1:21" ht="15.75" customHeight="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</row>
    <row r="1079" spans="1:21" ht="15.75" customHeight="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</row>
    <row r="1080" spans="1:21" ht="15.75" customHeight="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</row>
    <row r="1081" spans="1:21" ht="15.75" customHeight="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</row>
    <row r="1082" spans="1:21" ht="15.75" customHeight="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</row>
    <row r="1083" spans="1:21" ht="15.75" customHeight="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</row>
    <row r="1084" spans="1:21" ht="15.75" customHeight="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</row>
    <row r="1085" spans="1:21" ht="15.75" customHeight="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</row>
    <row r="1086" spans="1:21" ht="15.75" customHeight="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</row>
    <row r="1087" spans="1:21" ht="15.75" customHeight="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</row>
    <row r="1088" spans="1:21" ht="15.75" customHeight="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</row>
    <row r="1089" spans="1:21" ht="15.75" customHeight="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</row>
    <row r="1090" spans="1:21" ht="15.75" customHeight="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</row>
    <row r="1091" spans="1:21" ht="15.75" customHeight="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</row>
    <row r="1092" spans="1:21" ht="15.75" customHeight="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</row>
    <row r="1093" spans="1:21" ht="15.75" customHeight="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</row>
    <row r="1094" spans="1:21" ht="15.75" customHeight="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</row>
    <row r="1095" spans="1:21" ht="15.75" customHeight="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</row>
    <row r="1096" spans="1:21" ht="15.75" customHeight="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</row>
    <row r="1097" spans="1:21" ht="15.75" customHeight="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</row>
    <row r="1098" spans="1:21" ht="15.75" customHeight="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</row>
    <row r="1099" spans="1:21" ht="15.75" customHeight="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</row>
  </sheetData>
  <autoFilter ref="A1:S240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1054"/>
  <sheetViews>
    <sheetView workbookViewId="0">
      <pane xSplit="4" ySplit="1" topLeftCell="E128" activePane="bottomRight" state="frozen"/>
      <selection pane="topRight" activeCell="E1" sqref="E1"/>
      <selection pane="bottomLeft" activeCell="A2" sqref="A2"/>
      <selection pane="bottomRight" activeCell="K130" sqref="K130"/>
    </sheetView>
  </sheetViews>
  <sheetFormatPr defaultColWidth="17.42578125" defaultRowHeight="15" customHeight="1" x14ac:dyDescent="0.2"/>
  <cols>
    <col min="1" max="1" width="11.140625" customWidth="1"/>
    <col min="2" max="2" width="50.5703125" customWidth="1"/>
    <col min="3" max="3" width="6.85546875" customWidth="1"/>
    <col min="4" max="4" width="9.140625" customWidth="1"/>
    <col min="5" max="5" width="10.42578125" customWidth="1"/>
    <col min="6" max="6" width="12.42578125" customWidth="1"/>
    <col min="7" max="8" width="10.5703125" customWidth="1"/>
    <col min="9" max="9" width="9.5703125" customWidth="1"/>
    <col min="10" max="14" width="9.140625" customWidth="1"/>
    <col min="15" max="15" width="3.5703125" customWidth="1"/>
    <col min="16" max="16" width="9.140625" customWidth="1"/>
    <col min="17" max="17" width="5.5703125" customWidth="1"/>
    <col min="18" max="18" width="8.5703125" customWidth="1"/>
  </cols>
  <sheetData>
    <row r="1" spans="1:18" ht="34.5" customHeight="1" x14ac:dyDescent="0.2">
      <c r="A1" s="11" t="s">
        <v>1</v>
      </c>
      <c r="B1" s="12" t="s">
        <v>3</v>
      </c>
      <c r="C1" s="14" t="s">
        <v>8</v>
      </c>
      <c r="D1" s="16" t="s">
        <v>4</v>
      </c>
      <c r="E1" s="82" t="s">
        <v>15</v>
      </c>
      <c r="F1" s="83" t="s">
        <v>155</v>
      </c>
      <c r="G1" s="82" t="s">
        <v>31</v>
      </c>
      <c r="H1" s="82" t="s">
        <v>32</v>
      </c>
      <c r="I1" s="82" t="s">
        <v>33</v>
      </c>
      <c r="J1" s="29" t="s">
        <v>34</v>
      </c>
      <c r="K1" s="29" t="s">
        <v>35</v>
      </c>
      <c r="L1" s="29" t="s">
        <v>20</v>
      </c>
      <c r="M1" s="29" t="s">
        <v>36</v>
      </c>
      <c r="N1" s="31" t="s">
        <v>21</v>
      </c>
      <c r="O1" s="6"/>
      <c r="P1" s="84" t="s">
        <v>22</v>
      </c>
      <c r="Q1" s="22"/>
      <c r="R1" s="7"/>
    </row>
    <row r="2" spans="1:18" ht="12.75" customHeight="1" x14ac:dyDescent="0.2">
      <c r="A2" s="85" t="s">
        <v>25</v>
      </c>
      <c r="B2" s="86"/>
      <c r="C2" s="87"/>
      <c r="D2" s="88"/>
      <c r="E2" s="82"/>
      <c r="F2" s="83"/>
      <c r="G2" s="82"/>
      <c r="H2" s="82"/>
      <c r="I2" s="82"/>
      <c r="J2" s="83"/>
      <c r="K2" s="83"/>
      <c r="L2" s="83"/>
      <c r="M2" s="83"/>
      <c r="N2" s="83"/>
      <c r="O2" s="6"/>
      <c r="P2" s="90"/>
      <c r="Q2" s="22"/>
      <c r="R2" s="7"/>
    </row>
    <row r="3" spans="1:18" ht="12.75" customHeight="1" x14ac:dyDescent="0.2">
      <c r="A3" s="46">
        <v>42044</v>
      </c>
      <c r="B3" s="75" t="s">
        <v>150</v>
      </c>
      <c r="C3" s="37"/>
      <c r="D3" s="38">
        <f t="shared" ref="D3:D18" si="0">SUM(E3:N3)</f>
        <v>100</v>
      </c>
      <c r="E3" s="35"/>
      <c r="F3" s="35"/>
      <c r="G3" s="35"/>
      <c r="H3" s="35"/>
      <c r="I3" s="35"/>
      <c r="J3" s="35"/>
      <c r="K3" s="35"/>
      <c r="L3" s="43">
        <v>100</v>
      </c>
      <c r="M3" s="35"/>
      <c r="N3" s="35"/>
      <c r="O3" s="6"/>
      <c r="P3" s="45">
        <v>110</v>
      </c>
      <c r="Q3" s="39" t="str">
        <f t="shared" ref="Q3:Q18" si="1">IF(SUM(E3:N3)=D3,".","Error")</f>
        <v>.</v>
      </c>
      <c r="R3" s="7"/>
    </row>
    <row r="4" spans="1:18" ht="12.75" customHeight="1" x14ac:dyDescent="0.2">
      <c r="A4" s="46">
        <v>42045</v>
      </c>
      <c r="B4" s="75" t="s">
        <v>150</v>
      </c>
      <c r="C4" s="37"/>
      <c r="D4" s="38">
        <f t="shared" si="0"/>
        <v>100</v>
      </c>
      <c r="E4" s="35"/>
      <c r="F4" s="35"/>
      <c r="G4" s="35"/>
      <c r="H4" s="35"/>
      <c r="I4" s="35"/>
      <c r="J4" s="35"/>
      <c r="K4" s="35"/>
      <c r="L4" s="43">
        <v>100</v>
      </c>
      <c r="M4" s="35"/>
      <c r="N4" s="35"/>
      <c r="O4" s="6"/>
      <c r="P4" s="45">
        <v>111</v>
      </c>
      <c r="Q4" s="39" t="str">
        <f t="shared" si="1"/>
        <v>.</v>
      </c>
      <c r="R4" s="7"/>
    </row>
    <row r="5" spans="1:18" ht="12.75" customHeight="1" x14ac:dyDescent="0.2">
      <c r="A5" s="46">
        <v>42048</v>
      </c>
      <c r="B5" s="75" t="s">
        <v>150</v>
      </c>
      <c r="C5" s="37"/>
      <c r="D5" s="38">
        <f t="shared" si="0"/>
        <v>100</v>
      </c>
      <c r="E5" s="35"/>
      <c r="F5" s="35"/>
      <c r="G5" s="35"/>
      <c r="H5" s="35"/>
      <c r="I5" s="35"/>
      <c r="J5" s="35"/>
      <c r="K5" s="35"/>
      <c r="L5" s="43">
        <v>100</v>
      </c>
      <c r="M5" s="35"/>
      <c r="N5" s="35"/>
      <c r="O5" s="6"/>
      <c r="P5" s="45">
        <v>111</v>
      </c>
      <c r="Q5" s="39" t="str">
        <f t="shared" si="1"/>
        <v>.</v>
      </c>
      <c r="R5" s="7"/>
    </row>
    <row r="6" spans="1:18" ht="12.75" customHeight="1" x14ac:dyDescent="0.2">
      <c r="A6" s="46">
        <v>42052</v>
      </c>
      <c r="B6" s="75" t="s">
        <v>150</v>
      </c>
      <c r="C6" s="37"/>
      <c r="D6" s="38">
        <f t="shared" si="0"/>
        <v>100</v>
      </c>
      <c r="E6" s="35"/>
      <c r="F6" s="35"/>
      <c r="G6" s="35"/>
      <c r="H6" s="35"/>
      <c r="I6" s="35"/>
      <c r="J6" s="35"/>
      <c r="K6" s="35"/>
      <c r="L6" s="43">
        <v>100</v>
      </c>
      <c r="M6" s="35"/>
      <c r="N6" s="35"/>
      <c r="O6" s="6"/>
      <c r="P6" s="45">
        <v>111</v>
      </c>
      <c r="Q6" s="39" t="str">
        <f t="shared" si="1"/>
        <v>.</v>
      </c>
      <c r="R6" s="7"/>
    </row>
    <row r="7" spans="1:18" ht="12.75" customHeight="1" x14ac:dyDescent="0.2">
      <c r="A7" s="46">
        <v>42053</v>
      </c>
      <c r="B7" s="75" t="s">
        <v>150</v>
      </c>
      <c r="C7" s="37"/>
      <c r="D7" s="38">
        <f t="shared" si="0"/>
        <v>100</v>
      </c>
      <c r="E7" s="35"/>
      <c r="F7" s="35"/>
      <c r="G7" s="35"/>
      <c r="H7" s="35"/>
      <c r="I7" s="35"/>
      <c r="J7" s="35"/>
      <c r="K7" s="35"/>
      <c r="L7" s="43">
        <v>100</v>
      </c>
      <c r="M7" s="35"/>
      <c r="N7" s="35"/>
      <c r="O7" s="6"/>
      <c r="P7" s="45">
        <v>111</v>
      </c>
      <c r="Q7" s="39" t="str">
        <f t="shared" si="1"/>
        <v>.</v>
      </c>
      <c r="R7" s="7"/>
    </row>
    <row r="8" spans="1:18" ht="12.75" customHeight="1" x14ac:dyDescent="0.2">
      <c r="A8" s="46">
        <v>42055</v>
      </c>
      <c r="B8" s="75" t="s">
        <v>150</v>
      </c>
      <c r="C8" s="37"/>
      <c r="D8" s="38">
        <f t="shared" si="0"/>
        <v>100</v>
      </c>
      <c r="E8" s="35"/>
      <c r="F8" s="35"/>
      <c r="G8" s="35"/>
      <c r="H8" s="35"/>
      <c r="I8" s="35"/>
      <c r="J8" s="35"/>
      <c r="K8" s="35"/>
      <c r="L8" s="43">
        <v>100</v>
      </c>
      <c r="M8" s="35"/>
      <c r="N8" s="35"/>
      <c r="O8" s="6"/>
      <c r="P8" s="45">
        <v>112</v>
      </c>
      <c r="Q8" s="39" t="str">
        <f t="shared" si="1"/>
        <v>.</v>
      </c>
      <c r="R8" s="7"/>
    </row>
    <row r="9" spans="1:18" ht="12.75" customHeight="1" x14ac:dyDescent="0.2">
      <c r="A9" s="46">
        <v>42062</v>
      </c>
      <c r="B9" s="75" t="s">
        <v>150</v>
      </c>
      <c r="C9" s="37"/>
      <c r="D9" s="38">
        <f t="shared" si="0"/>
        <v>800</v>
      </c>
      <c r="E9" s="35"/>
      <c r="F9" s="35"/>
      <c r="G9" s="35"/>
      <c r="H9" s="7"/>
      <c r="I9" s="35"/>
      <c r="J9" s="35"/>
      <c r="K9" s="35"/>
      <c r="L9" s="43">
        <v>800</v>
      </c>
      <c r="M9" s="35"/>
      <c r="N9" s="35"/>
      <c r="O9" s="6"/>
      <c r="P9" s="45">
        <v>112</v>
      </c>
      <c r="Q9" s="39" t="str">
        <f t="shared" si="1"/>
        <v>.</v>
      </c>
      <c r="R9" s="7"/>
    </row>
    <row r="10" spans="1:18" ht="12.75" customHeight="1" x14ac:dyDescent="0.2">
      <c r="A10" s="46">
        <v>42067</v>
      </c>
      <c r="B10" s="75" t="s">
        <v>150</v>
      </c>
      <c r="C10" s="37"/>
      <c r="D10" s="38">
        <f t="shared" si="0"/>
        <v>200</v>
      </c>
      <c r="E10" s="35"/>
      <c r="F10" s="35"/>
      <c r="G10" s="35"/>
      <c r="H10" s="35"/>
      <c r="I10" s="35"/>
      <c r="J10" s="35"/>
      <c r="K10" s="35"/>
      <c r="L10" s="43">
        <v>200</v>
      </c>
      <c r="M10" s="35"/>
      <c r="N10" s="35"/>
      <c r="O10" s="6"/>
      <c r="P10" s="45">
        <v>113</v>
      </c>
      <c r="Q10" s="39" t="str">
        <f t="shared" si="1"/>
        <v>.</v>
      </c>
      <c r="R10" s="7"/>
    </row>
    <row r="11" spans="1:18" ht="12.75" customHeight="1" x14ac:dyDescent="0.2">
      <c r="A11" s="46">
        <v>74940</v>
      </c>
      <c r="B11" s="75" t="s">
        <v>150</v>
      </c>
      <c r="C11" s="37"/>
      <c r="D11" s="38">
        <f t="shared" si="0"/>
        <v>100</v>
      </c>
      <c r="E11" s="35"/>
      <c r="F11" s="35"/>
      <c r="G11" s="35"/>
      <c r="H11" s="35"/>
      <c r="I11" s="35"/>
      <c r="J11" s="35"/>
      <c r="K11" s="35"/>
      <c r="L11" s="43">
        <v>100</v>
      </c>
      <c r="M11" s="35"/>
      <c r="N11" s="35"/>
      <c r="O11" s="6"/>
      <c r="P11" s="45">
        <v>113</v>
      </c>
      <c r="Q11" s="39" t="str">
        <f t="shared" si="1"/>
        <v>.</v>
      </c>
      <c r="R11" s="7"/>
    </row>
    <row r="12" spans="1:18" ht="12.75" customHeight="1" x14ac:dyDescent="0.2">
      <c r="A12" s="67">
        <v>42139</v>
      </c>
      <c r="B12" s="41" t="s">
        <v>157</v>
      </c>
      <c r="C12" s="92">
        <v>175</v>
      </c>
      <c r="D12" s="38">
        <f t="shared" si="0"/>
        <v>32.97</v>
      </c>
      <c r="E12" s="35"/>
      <c r="F12" s="35"/>
      <c r="G12" s="35"/>
      <c r="H12" s="43">
        <v>32.97</v>
      </c>
      <c r="J12" s="35"/>
      <c r="K12" s="35"/>
      <c r="L12" s="35"/>
      <c r="M12" s="35"/>
      <c r="N12" s="35"/>
      <c r="O12" s="6"/>
      <c r="P12" s="45">
        <v>117</v>
      </c>
      <c r="Q12" s="39" t="str">
        <f t="shared" si="1"/>
        <v>.</v>
      </c>
      <c r="R12" s="7"/>
    </row>
    <row r="13" spans="1:18" ht="12.75" customHeight="1" x14ac:dyDescent="0.2">
      <c r="A13" s="40">
        <v>42129</v>
      </c>
      <c r="B13" s="75" t="s">
        <v>150</v>
      </c>
      <c r="C13" s="37"/>
      <c r="D13" s="38">
        <f t="shared" si="0"/>
        <v>800</v>
      </c>
      <c r="E13" s="35"/>
      <c r="F13" s="35"/>
      <c r="G13" s="35"/>
      <c r="H13" s="35"/>
      <c r="I13" s="35"/>
      <c r="K13" s="35"/>
      <c r="L13" s="43">
        <v>800</v>
      </c>
      <c r="M13" s="35"/>
      <c r="N13" s="35"/>
      <c r="O13" s="6"/>
      <c r="P13" s="45">
        <v>115</v>
      </c>
      <c r="Q13" s="39" t="str">
        <f t="shared" si="1"/>
        <v>.</v>
      </c>
      <c r="R13" s="7"/>
    </row>
    <row r="14" spans="1:18" ht="12.75" customHeight="1" x14ac:dyDescent="0.2">
      <c r="A14" s="46">
        <v>42132</v>
      </c>
      <c r="B14" s="75" t="s">
        <v>150</v>
      </c>
      <c r="C14" s="37"/>
      <c r="D14" s="38">
        <f t="shared" si="0"/>
        <v>800</v>
      </c>
      <c r="E14" s="35"/>
      <c r="F14" s="35"/>
      <c r="G14" s="35"/>
      <c r="H14" s="35"/>
      <c r="I14" s="35"/>
      <c r="J14" s="35"/>
      <c r="K14" s="35"/>
      <c r="L14" s="43">
        <v>800</v>
      </c>
      <c r="M14" s="35"/>
      <c r="N14" s="35"/>
      <c r="O14" s="6"/>
      <c r="P14" s="45">
        <v>115</v>
      </c>
      <c r="Q14" s="39" t="str">
        <f t="shared" si="1"/>
        <v>.</v>
      </c>
      <c r="R14" s="7"/>
    </row>
    <row r="15" spans="1:18" ht="12.75" customHeight="1" x14ac:dyDescent="0.2">
      <c r="A15" s="46">
        <v>42138</v>
      </c>
      <c r="B15" s="75" t="s">
        <v>150</v>
      </c>
      <c r="C15" s="37"/>
      <c r="D15" s="38">
        <f t="shared" si="0"/>
        <v>200</v>
      </c>
      <c r="E15" s="35"/>
      <c r="F15" s="35"/>
      <c r="G15" s="35"/>
      <c r="H15" s="35"/>
      <c r="I15" s="35"/>
      <c r="J15" s="35"/>
      <c r="K15" s="35"/>
      <c r="L15" s="43">
        <v>200</v>
      </c>
      <c r="M15" s="35"/>
      <c r="N15" s="35"/>
      <c r="O15" s="6"/>
      <c r="P15" s="45">
        <v>115</v>
      </c>
      <c r="Q15" s="39" t="str">
        <f t="shared" si="1"/>
        <v>.</v>
      </c>
      <c r="R15" s="7"/>
    </row>
    <row r="16" spans="1:18" ht="12.75" customHeight="1" x14ac:dyDescent="0.2">
      <c r="A16" s="46">
        <v>42139</v>
      </c>
      <c r="B16" s="75" t="s">
        <v>150</v>
      </c>
      <c r="C16" s="37"/>
      <c r="D16" s="38">
        <f t="shared" si="0"/>
        <v>200</v>
      </c>
      <c r="E16" s="35"/>
      <c r="F16" s="35"/>
      <c r="G16" s="35"/>
      <c r="H16" s="35"/>
      <c r="I16" s="35"/>
      <c r="J16" s="35"/>
      <c r="K16" s="35"/>
      <c r="L16" s="43">
        <v>200</v>
      </c>
      <c r="M16" s="35"/>
      <c r="N16" s="35"/>
      <c r="O16" s="6"/>
      <c r="P16" s="45">
        <v>115</v>
      </c>
      <c r="Q16" s="39" t="str">
        <f t="shared" si="1"/>
        <v>.</v>
      </c>
      <c r="R16" s="7"/>
    </row>
    <row r="17" spans="1:18" ht="12.75" customHeight="1" x14ac:dyDescent="0.2">
      <c r="A17" s="46">
        <v>42153</v>
      </c>
      <c r="B17" s="75" t="s">
        <v>150</v>
      </c>
      <c r="C17" s="37"/>
      <c r="D17" s="38">
        <f t="shared" si="0"/>
        <v>800</v>
      </c>
      <c r="E17" s="35"/>
      <c r="F17" s="35"/>
      <c r="G17" s="35"/>
      <c r="H17" s="35"/>
      <c r="I17" s="35"/>
      <c r="J17" s="35"/>
      <c r="K17" s="35"/>
      <c r="L17" s="43">
        <v>800</v>
      </c>
      <c r="M17" s="35"/>
      <c r="N17" s="35"/>
      <c r="O17" s="6"/>
      <c r="P17" s="45">
        <v>115</v>
      </c>
      <c r="Q17" s="39" t="str">
        <f t="shared" si="1"/>
        <v>.</v>
      </c>
      <c r="R17" s="7"/>
    </row>
    <row r="18" spans="1:18" ht="12.75" customHeight="1" x14ac:dyDescent="0.2">
      <c r="A18" s="46">
        <v>42165</v>
      </c>
      <c r="B18" s="41" t="s">
        <v>158</v>
      </c>
      <c r="C18" s="37"/>
      <c r="D18" s="38">
        <f t="shared" si="0"/>
        <v>12</v>
      </c>
      <c r="E18" s="35"/>
      <c r="F18" s="35"/>
      <c r="G18" s="35"/>
      <c r="H18" s="35"/>
      <c r="I18" s="35"/>
      <c r="J18" s="43">
        <v>12</v>
      </c>
      <c r="K18" s="35"/>
      <c r="L18" s="35"/>
      <c r="M18" s="35"/>
      <c r="N18" s="35"/>
      <c r="O18" s="6"/>
      <c r="P18" s="45">
        <v>116</v>
      </c>
      <c r="Q18" s="39" t="str">
        <f t="shared" si="1"/>
        <v>.</v>
      </c>
      <c r="R18" s="7"/>
    </row>
    <row r="19" spans="1:18" ht="12.75" customHeight="1" x14ac:dyDescent="0.2">
      <c r="A19" s="67">
        <v>42186</v>
      </c>
      <c r="B19" s="41" t="s">
        <v>150</v>
      </c>
      <c r="C19" s="92"/>
      <c r="D19" s="66">
        <v>300</v>
      </c>
      <c r="E19" s="35"/>
      <c r="F19" s="35"/>
      <c r="G19" s="43"/>
      <c r="H19" s="44"/>
      <c r="I19" s="35"/>
      <c r="J19" s="35"/>
      <c r="K19" s="35"/>
      <c r="L19" s="43">
        <v>300</v>
      </c>
      <c r="M19" s="35"/>
      <c r="N19" s="35"/>
      <c r="O19" s="6"/>
      <c r="P19" s="45">
        <v>117</v>
      </c>
      <c r="Q19" s="39"/>
      <c r="R19" s="7"/>
    </row>
    <row r="20" spans="1:18" ht="12.75" customHeight="1" x14ac:dyDescent="0.2">
      <c r="A20" s="67">
        <v>42195</v>
      </c>
      <c r="B20" s="41" t="s">
        <v>158</v>
      </c>
      <c r="C20" s="92"/>
      <c r="D20" s="66">
        <v>64.8</v>
      </c>
      <c r="E20" s="35"/>
      <c r="F20" s="35"/>
      <c r="G20" s="43"/>
      <c r="H20" s="44"/>
      <c r="I20" s="35"/>
      <c r="J20" s="43">
        <v>64.8</v>
      </c>
      <c r="K20" s="35"/>
      <c r="L20" s="35"/>
      <c r="M20" s="35"/>
      <c r="N20" s="35"/>
      <c r="O20" s="6"/>
      <c r="P20" s="45">
        <v>117</v>
      </c>
      <c r="Q20" s="39"/>
      <c r="R20" s="7"/>
    </row>
    <row r="21" spans="1:18" ht="12.75" customHeight="1" x14ac:dyDescent="0.2">
      <c r="A21" s="67">
        <v>42201</v>
      </c>
      <c r="B21" s="41" t="s">
        <v>159</v>
      </c>
      <c r="C21" s="92">
        <v>176</v>
      </c>
      <c r="D21" s="38">
        <f t="shared" ref="D21:D23" si="2">SUM(E21:N21)</f>
        <v>194.13</v>
      </c>
      <c r="E21" s="35"/>
      <c r="F21" s="35"/>
      <c r="G21" s="43">
        <v>64.13</v>
      </c>
      <c r="H21" s="44">
        <v>130</v>
      </c>
      <c r="I21" s="35"/>
      <c r="J21" s="35"/>
      <c r="K21" s="35"/>
      <c r="L21" s="35"/>
      <c r="M21" s="35"/>
      <c r="N21" s="35"/>
      <c r="O21" s="6"/>
      <c r="P21" s="45">
        <v>117</v>
      </c>
      <c r="Q21" s="39"/>
      <c r="R21" s="7"/>
    </row>
    <row r="22" spans="1:18" ht="12.75" customHeight="1" x14ac:dyDescent="0.2">
      <c r="A22" s="67">
        <v>42214</v>
      </c>
      <c r="B22" s="41" t="s">
        <v>160</v>
      </c>
      <c r="C22" s="92">
        <v>178</v>
      </c>
      <c r="D22" s="38">
        <f t="shared" si="2"/>
        <v>58.49</v>
      </c>
      <c r="E22" s="35"/>
      <c r="F22" s="35"/>
      <c r="G22" s="43">
        <v>58.49</v>
      </c>
      <c r="H22" s="35"/>
      <c r="I22" s="35"/>
      <c r="J22" s="35"/>
      <c r="K22" s="35"/>
      <c r="L22" s="35"/>
      <c r="M22" s="35"/>
      <c r="N22" s="35"/>
      <c r="O22" s="6"/>
      <c r="P22" s="45">
        <v>118</v>
      </c>
      <c r="Q22" s="39" t="str">
        <f t="shared" ref="Q22:Q113" si="3">IF(SUM(E22:N22)=D22,".","Error")</f>
        <v>.</v>
      </c>
      <c r="R22" s="7"/>
    </row>
    <row r="23" spans="1:18" ht="12.75" customHeight="1" x14ac:dyDescent="0.2">
      <c r="A23" s="67">
        <v>42214</v>
      </c>
      <c r="B23" s="41" t="s">
        <v>161</v>
      </c>
      <c r="C23" s="92">
        <v>177</v>
      </c>
      <c r="D23" s="38">
        <f t="shared" si="2"/>
        <v>800.82</v>
      </c>
      <c r="E23" s="35"/>
      <c r="F23" s="35"/>
      <c r="G23" s="43">
        <v>800.82</v>
      </c>
      <c r="H23" s="35"/>
      <c r="I23" s="35"/>
      <c r="J23" s="35"/>
      <c r="K23" s="35"/>
      <c r="L23" s="35"/>
      <c r="M23" s="35"/>
      <c r="N23" s="35"/>
      <c r="O23" s="6"/>
      <c r="P23" s="45">
        <v>118</v>
      </c>
      <c r="Q23" s="39" t="str">
        <f t="shared" si="3"/>
        <v>.</v>
      </c>
      <c r="R23" s="7"/>
    </row>
    <row r="24" spans="1:18" ht="12.75" customHeight="1" x14ac:dyDescent="0.2">
      <c r="A24" s="46">
        <v>42257</v>
      </c>
      <c r="B24" s="41" t="s">
        <v>162</v>
      </c>
      <c r="C24" s="92">
        <v>179</v>
      </c>
      <c r="D24" s="66">
        <v>35.4</v>
      </c>
      <c r="E24" s="43"/>
      <c r="F24" s="35"/>
      <c r="G24" s="43">
        <v>35.4</v>
      </c>
      <c r="H24" s="35"/>
      <c r="I24" s="35"/>
      <c r="J24" s="35"/>
      <c r="K24" s="35"/>
      <c r="L24" s="35"/>
      <c r="M24" s="35"/>
      <c r="N24" s="35"/>
      <c r="O24" s="6"/>
      <c r="P24" s="45">
        <v>120</v>
      </c>
      <c r="Q24" s="39" t="str">
        <f t="shared" si="3"/>
        <v>.</v>
      </c>
      <c r="R24" s="7"/>
    </row>
    <row r="25" spans="1:18" ht="12.75" customHeight="1" x14ac:dyDescent="0.2">
      <c r="A25" s="46">
        <v>42277</v>
      </c>
      <c r="B25" s="41" t="s">
        <v>163</v>
      </c>
      <c r="C25" s="92">
        <v>180</v>
      </c>
      <c r="D25" s="66">
        <v>15</v>
      </c>
      <c r="E25" s="35"/>
      <c r="F25" s="35"/>
      <c r="G25" s="35"/>
      <c r="H25" s="43">
        <v>15</v>
      </c>
      <c r="I25" s="35"/>
      <c r="J25" s="35"/>
      <c r="K25" s="35"/>
      <c r="L25" s="35"/>
      <c r="M25" s="35"/>
      <c r="N25" s="35"/>
      <c r="O25" s="6"/>
      <c r="P25" s="36"/>
      <c r="Q25" s="39" t="str">
        <f t="shared" si="3"/>
        <v>.</v>
      </c>
      <c r="R25" s="7"/>
    </row>
    <row r="26" spans="1:18" ht="12.75" customHeight="1" x14ac:dyDescent="0.2">
      <c r="A26" s="46">
        <v>42278</v>
      </c>
      <c r="B26" s="41" t="s">
        <v>164</v>
      </c>
      <c r="C26" s="92">
        <v>181</v>
      </c>
      <c r="D26" s="66">
        <v>250</v>
      </c>
      <c r="E26" s="43">
        <v>250</v>
      </c>
      <c r="F26" s="35"/>
      <c r="G26" s="35"/>
      <c r="H26" s="35"/>
      <c r="I26" s="35"/>
      <c r="J26" s="35"/>
      <c r="K26" s="35"/>
      <c r="L26" s="35"/>
      <c r="M26" s="35"/>
      <c r="N26" s="35"/>
      <c r="O26" s="6"/>
      <c r="P26" s="45">
        <v>120</v>
      </c>
      <c r="Q26" s="39" t="str">
        <f t="shared" si="3"/>
        <v>.</v>
      </c>
      <c r="R26" s="7"/>
    </row>
    <row r="27" spans="1:18" ht="12.75" customHeight="1" x14ac:dyDescent="0.2">
      <c r="A27" s="46">
        <v>42305</v>
      </c>
      <c r="B27" s="41" t="s">
        <v>165</v>
      </c>
      <c r="C27" s="92">
        <v>182</v>
      </c>
      <c r="D27" s="66">
        <v>250</v>
      </c>
      <c r="E27" s="43">
        <v>250</v>
      </c>
      <c r="F27" s="35"/>
      <c r="G27" s="35"/>
      <c r="H27" s="35"/>
      <c r="I27" s="35"/>
      <c r="J27" s="35"/>
      <c r="K27" s="35"/>
      <c r="L27" s="35"/>
      <c r="M27" s="35"/>
      <c r="N27" s="35"/>
      <c r="O27" s="6"/>
      <c r="P27" s="45">
        <v>121</v>
      </c>
      <c r="Q27" s="39" t="str">
        <f t="shared" si="3"/>
        <v>.</v>
      </c>
      <c r="R27" s="7"/>
    </row>
    <row r="28" spans="1:18" ht="12.75" customHeight="1" x14ac:dyDescent="0.2">
      <c r="A28" s="46">
        <v>42320</v>
      </c>
      <c r="B28" s="41" t="s">
        <v>166</v>
      </c>
      <c r="C28" s="92">
        <v>203</v>
      </c>
      <c r="D28" s="66">
        <v>138.80000000000001</v>
      </c>
      <c r="E28" s="35"/>
      <c r="F28" s="35"/>
      <c r="G28" s="35"/>
      <c r="H28" s="43">
        <v>138.80000000000001</v>
      </c>
      <c r="I28" s="35"/>
      <c r="J28" s="35"/>
      <c r="K28" s="35"/>
      <c r="L28" s="35"/>
      <c r="M28" s="35"/>
      <c r="N28" s="35"/>
      <c r="O28" s="6"/>
      <c r="P28" s="45">
        <v>121</v>
      </c>
      <c r="Q28" s="39" t="str">
        <f t="shared" si="3"/>
        <v>.</v>
      </c>
      <c r="R28" s="7"/>
    </row>
    <row r="29" spans="1:18" ht="12.75" customHeight="1" x14ac:dyDescent="0.2">
      <c r="A29" s="46">
        <v>42320</v>
      </c>
      <c r="B29" s="41" t="s">
        <v>167</v>
      </c>
      <c r="C29" s="92">
        <v>204</v>
      </c>
      <c r="D29" s="66">
        <v>34.119999999999997</v>
      </c>
      <c r="E29" s="35"/>
      <c r="F29" s="35"/>
      <c r="G29" s="43">
        <v>34.119999999999997</v>
      </c>
      <c r="H29" s="35"/>
      <c r="I29" s="35"/>
      <c r="J29" s="35"/>
      <c r="K29" s="35"/>
      <c r="L29" s="35"/>
      <c r="M29" s="35"/>
      <c r="N29" s="35"/>
      <c r="O29" s="6"/>
      <c r="P29" s="45">
        <v>121</v>
      </c>
      <c r="Q29" s="39" t="str">
        <f t="shared" si="3"/>
        <v>.</v>
      </c>
      <c r="R29" s="7"/>
    </row>
    <row r="30" spans="1:18" ht="12.75" customHeight="1" x14ac:dyDescent="0.2">
      <c r="A30" s="46">
        <v>42340</v>
      </c>
      <c r="B30" s="41" t="s">
        <v>168</v>
      </c>
      <c r="C30" s="92">
        <v>205</v>
      </c>
      <c r="D30" s="66">
        <v>250</v>
      </c>
      <c r="E30" s="43">
        <v>250</v>
      </c>
      <c r="F30" s="35"/>
      <c r="G30" s="35"/>
      <c r="H30" s="35"/>
      <c r="I30" s="35"/>
      <c r="J30" s="35"/>
      <c r="K30" s="35"/>
      <c r="L30" s="35"/>
      <c r="M30" s="35"/>
      <c r="N30" s="35"/>
      <c r="O30" s="6"/>
      <c r="P30" s="45">
        <v>122</v>
      </c>
      <c r="Q30" s="39" t="str">
        <f t="shared" si="3"/>
        <v>.</v>
      </c>
      <c r="R30" s="7"/>
    </row>
    <row r="31" spans="1:18" ht="12.75" customHeight="1" x14ac:dyDescent="0.2">
      <c r="A31" s="46">
        <v>42367</v>
      </c>
      <c r="B31" s="41" t="s">
        <v>169</v>
      </c>
      <c r="C31" s="92">
        <v>206</v>
      </c>
      <c r="D31" s="66">
        <v>250</v>
      </c>
      <c r="E31" s="43">
        <v>250</v>
      </c>
      <c r="F31" s="35"/>
      <c r="G31" s="35"/>
      <c r="H31" s="35"/>
      <c r="I31" s="35"/>
      <c r="J31" s="35"/>
      <c r="K31" s="35"/>
      <c r="L31" s="35"/>
      <c r="M31" s="35"/>
      <c r="N31" s="35"/>
      <c r="O31" s="6"/>
      <c r="P31" s="45">
        <v>122</v>
      </c>
      <c r="Q31" s="39" t="str">
        <f t="shared" si="3"/>
        <v>.</v>
      </c>
      <c r="R31" s="7"/>
    </row>
    <row r="32" spans="1:18" ht="12.75" customHeight="1" x14ac:dyDescent="0.2">
      <c r="A32" s="46">
        <v>42369</v>
      </c>
      <c r="B32" s="41" t="s">
        <v>170</v>
      </c>
      <c r="C32" s="37"/>
      <c r="D32" s="66">
        <v>310</v>
      </c>
      <c r="E32" s="35"/>
      <c r="F32" s="35"/>
      <c r="G32" s="7"/>
      <c r="H32" s="35"/>
      <c r="I32" s="35"/>
      <c r="J32" s="35"/>
      <c r="K32" s="35"/>
      <c r="L32" s="35"/>
      <c r="M32" s="35"/>
      <c r="N32" s="43">
        <v>310</v>
      </c>
      <c r="O32" s="6"/>
      <c r="P32" s="36"/>
      <c r="Q32" s="39" t="str">
        <f t="shared" si="3"/>
        <v>.</v>
      </c>
      <c r="R32" s="7"/>
    </row>
    <row r="33" spans="1:18" ht="12.75" customHeight="1" x14ac:dyDescent="0.2">
      <c r="A33" s="46">
        <v>42404</v>
      </c>
      <c r="B33" s="41" t="s">
        <v>171</v>
      </c>
      <c r="C33" s="92">
        <v>208</v>
      </c>
      <c r="D33" s="66">
        <v>250</v>
      </c>
      <c r="E33" s="43">
        <v>250</v>
      </c>
      <c r="F33" s="35"/>
      <c r="G33" s="43"/>
      <c r="H33" s="35"/>
      <c r="I33" s="35"/>
      <c r="J33" s="35"/>
      <c r="K33" s="35"/>
      <c r="L33" s="35"/>
      <c r="M33" s="35"/>
      <c r="N33" s="35"/>
      <c r="O33" s="6"/>
      <c r="P33" s="45">
        <v>124</v>
      </c>
      <c r="Q33" s="39" t="str">
        <f t="shared" si="3"/>
        <v>.</v>
      </c>
      <c r="R33" s="7"/>
    </row>
    <row r="34" spans="1:18" ht="12.75" customHeight="1" x14ac:dyDescent="0.2">
      <c r="A34" s="46">
        <v>42415</v>
      </c>
      <c r="B34" s="41" t="s">
        <v>172</v>
      </c>
      <c r="C34" s="92">
        <v>209</v>
      </c>
      <c r="D34" s="66">
        <v>140</v>
      </c>
      <c r="E34" s="35"/>
      <c r="F34" s="35"/>
      <c r="G34" s="43"/>
      <c r="H34" s="43">
        <v>140</v>
      </c>
      <c r="I34" s="35"/>
      <c r="J34" s="35"/>
      <c r="K34" s="35"/>
      <c r="L34" s="35"/>
      <c r="M34" s="35"/>
      <c r="N34" s="35"/>
      <c r="O34" s="6"/>
      <c r="P34" s="45">
        <v>124</v>
      </c>
      <c r="Q34" s="39" t="str">
        <f t="shared" si="3"/>
        <v>.</v>
      </c>
      <c r="R34" s="7"/>
    </row>
    <row r="35" spans="1:18" ht="12.75" customHeight="1" x14ac:dyDescent="0.2">
      <c r="A35" s="46">
        <v>42425</v>
      </c>
      <c r="B35" s="41" t="s">
        <v>173</v>
      </c>
      <c r="C35" s="92">
        <v>207</v>
      </c>
      <c r="D35" s="66">
        <v>53.92</v>
      </c>
      <c r="E35" s="35"/>
      <c r="F35" s="35"/>
      <c r="G35" s="43">
        <v>53.92</v>
      </c>
      <c r="H35" s="35"/>
      <c r="I35" s="35"/>
      <c r="J35" s="35"/>
      <c r="K35" s="35"/>
      <c r="L35" s="35"/>
      <c r="M35" s="35"/>
      <c r="N35" s="43"/>
      <c r="O35" s="6"/>
      <c r="P35" s="45">
        <v>125</v>
      </c>
      <c r="Q35" s="39" t="str">
        <f t="shared" si="3"/>
        <v>.</v>
      </c>
      <c r="R35" s="7"/>
    </row>
    <row r="36" spans="1:18" ht="12.75" customHeight="1" x14ac:dyDescent="0.2">
      <c r="A36" s="46">
        <v>42431</v>
      </c>
      <c r="B36" s="41" t="s">
        <v>174</v>
      </c>
      <c r="C36" s="92">
        <v>211</v>
      </c>
      <c r="D36" s="66">
        <v>250</v>
      </c>
      <c r="E36" s="43">
        <v>250</v>
      </c>
      <c r="F36" s="35"/>
      <c r="G36" s="35"/>
      <c r="H36" s="35"/>
      <c r="I36" s="35"/>
      <c r="J36" s="35"/>
      <c r="K36" s="35"/>
      <c r="L36" s="35"/>
      <c r="M36" s="35"/>
      <c r="N36" s="35"/>
      <c r="O36" s="6"/>
      <c r="P36" s="45">
        <v>126</v>
      </c>
      <c r="Q36" s="39" t="str">
        <f t="shared" si="3"/>
        <v>.</v>
      </c>
      <c r="R36" s="7"/>
    </row>
    <row r="37" spans="1:18" ht="12.75" customHeight="1" x14ac:dyDescent="0.2">
      <c r="A37" s="46">
        <v>42433</v>
      </c>
      <c r="B37" s="41" t="s">
        <v>150</v>
      </c>
      <c r="C37" s="37"/>
      <c r="D37" s="66">
        <v>600</v>
      </c>
      <c r="E37" s="35"/>
      <c r="F37" s="35"/>
      <c r="G37" s="35"/>
      <c r="H37" s="35"/>
      <c r="I37" s="35"/>
      <c r="J37" s="35"/>
      <c r="K37" s="35"/>
      <c r="L37" s="43">
        <v>600</v>
      </c>
      <c r="M37" s="35"/>
      <c r="N37" s="35"/>
      <c r="O37" s="6"/>
      <c r="P37" s="45">
        <v>126</v>
      </c>
      <c r="Q37" s="39" t="str">
        <f t="shared" si="3"/>
        <v>.</v>
      </c>
      <c r="R37" s="7"/>
    </row>
    <row r="38" spans="1:18" ht="12.75" customHeight="1" x14ac:dyDescent="0.2">
      <c r="A38" s="46">
        <v>42436</v>
      </c>
      <c r="B38" s="41" t="s">
        <v>150</v>
      </c>
      <c r="C38" s="37"/>
      <c r="D38" s="66">
        <v>100</v>
      </c>
      <c r="E38" s="35"/>
      <c r="F38" s="35"/>
      <c r="G38" s="35"/>
      <c r="H38" s="35"/>
      <c r="I38" s="35"/>
      <c r="J38" s="35"/>
      <c r="K38" s="35"/>
      <c r="L38" s="43">
        <v>100</v>
      </c>
      <c r="M38" s="35"/>
      <c r="N38" s="35"/>
      <c r="O38" s="6"/>
      <c r="P38" s="45">
        <v>126</v>
      </c>
      <c r="Q38" s="39" t="str">
        <f t="shared" si="3"/>
        <v>.</v>
      </c>
      <c r="R38" s="7"/>
    </row>
    <row r="39" spans="1:18" ht="12.75" customHeight="1" x14ac:dyDescent="0.2">
      <c r="A39" s="46">
        <v>42438</v>
      </c>
      <c r="B39" s="41" t="s">
        <v>150</v>
      </c>
      <c r="C39" s="37"/>
      <c r="D39" s="66">
        <v>800</v>
      </c>
      <c r="E39" s="35"/>
      <c r="F39" s="35"/>
      <c r="G39" s="35"/>
      <c r="H39" s="35"/>
      <c r="I39" s="35"/>
      <c r="J39" s="35"/>
      <c r="K39" s="35"/>
      <c r="L39" s="43">
        <v>800</v>
      </c>
      <c r="M39" s="35"/>
      <c r="N39" s="35"/>
      <c r="O39" s="6"/>
      <c r="P39" s="45">
        <v>126</v>
      </c>
      <c r="Q39" s="39" t="str">
        <f t="shared" si="3"/>
        <v>.</v>
      </c>
      <c r="R39" s="7"/>
    </row>
    <row r="40" spans="1:18" ht="12.75" customHeight="1" x14ac:dyDescent="0.2">
      <c r="A40" s="46">
        <v>42447</v>
      </c>
      <c r="B40" s="41" t="s">
        <v>150</v>
      </c>
      <c r="C40" s="37"/>
      <c r="D40" s="66">
        <v>100</v>
      </c>
      <c r="E40" s="35"/>
      <c r="F40" s="35"/>
      <c r="G40" s="35"/>
      <c r="H40" s="35"/>
      <c r="I40" s="35"/>
      <c r="J40" s="35"/>
      <c r="K40" s="35"/>
      <c r="L40" s="43">
        <v>100</v>
      </c>
      <c r="M40" s="35"/>
      <c r="N40" s="35"/>
      <c r="O40" s="6"/>
      <c r="P40" s="45">
        <v>126</v>
      </c>
      <c r="Q40" s="39" t="str">
        <f t="shared" si="3"/>
        <v>.</v>
      </c>
      <c r="R40" s="7"/>
    </row>
    <row r="41" spans="1:18" ht="12.75" customHeight="1" x14ac:dyDescent="0.2">
      <c r="A41" s="46">
        <v>42453</v>
      </c>
      <c r="B41" s="41" t="s">
        <v>175</v>
      </c>
      <c r="C41" s="92">
        <v>214</v>
      </c>
      <c r="D41" s="66">
        <v>207.9</v>
      </c>
      <c r="E41" s="35"/>
      <c r="F41" s="35"/>
      <c r="G41" s="35"/>
      <c r="H41" s="43">
        <v>207.9</v>
      </c>
      <c r="I41" s="43"/>
      <c r="J41" s="35"/>
      <c r="K41" s="35"/>
      <c r="L41" s="35"/>
      <c r="M41" s="35"/>
      <c r="N41" s="35"/>
      <c r="O41" s="6"/>
      <c r="P41" s="45">
        <v>127</v>
      </c>
      <c r="Q41" s="39" t="str">
        <f t="shared" si="3"/>
        <v>.</v>
      </c>
      <c r="R41" s="7"/>
    </row>
    <row r="42" spans="1:18" ht="12.75" customHeight="1" x14ac:dyDescent="0.2">
      <c r="A42" s="46">
        <v>42466</v>
      </c>
      <c r="B42" s="41" t="s">
        <v>176</v>
      </c>
      <c r="C42" s="92">
        <v>215</v>
      </c>
      <c r="D42" s="66">
        <v>250</v>
      </c>
      <c r="E42" s="43">
        <v>250</v>
      </c>
      <c r="F42" s="35"/>
      <c r="G42" s="35"/>
      <c r="H42" s="35"/>
      <c r="I42" s="35"/>
      <c r="J42" s="35"/>
      <c r="K42" s="35"/>
      <c r="L42" s="35"/>
      <c r="M42" s="35"/>
      <c r="N42" s="35"/>
      <c r="O42" s="6"/>
      <c r="P42" s="45">
        <v>128</v>
      </c>
      <c r="Q42" s="39" t="str">
        <f t="shared" si="3"/>
        <v>.</v>
      </c>
      <c r="R42" s="7"/>
    </row>
    <row r="43" spans="1:18" ht="12.75" customHeight="1" x14ac:dyDescent="0.2">
      <c r="A43" s="46">
        <v>42467</v>
      </c>
      <c r="B43" s="41" t="s">
        <v>177</v>
      </c>
      <c r="C43" s="92">
        <v>213</v>
      </c>
      <c r="D43" s="66">
        <v>38.200000000000003</v>
      </c>
      <c r="E43" s="35"/>
      <c r="F43" s="35"/>
      <c r="G43" s="43">
        <v>38.200000000000003</v>
      </c>
      <c r="H43" s="35"/>
      <c r="I43" s="35"/>
      <c r="J43" s="35"/>
      <c r="K43" s="35"/>
      <c r="L43" s="35"/>
      <c r="M43" s="35"/>
      <c r="N43" s="35"/>
      <c r="O43" s="6"/>
      <c r="P43" s="45">
        <v>128</v>
      </c>
      <c r="Q43" s="39" t="str">
        <f t="shared" si="3"/>
        <v>.</v>
      </c>
      <c r="R43" s="7"/>
    </row>
    <row r="44" spans="1:18" ht="12.75" customHeight="1" x14ac:dyDescent="0.2">
      <c r="A44" s="46">
        <v>42474</v>
      </c>
      <c r="B44" s="41" t="s">
        <v>150</v>
      </c>
      <c r="C44" s="37"/>
      <c r="D44" s="66">
        <v>500</v>
      </c>
      <c r="E44" s="35"/>
      <c r="F44" s="35"/>
      <c r="G44" s="35"/>
      <c r="H44" s="35"/>
      <c r="I44" s="35"/>
      <c r="J44" s="35"/>
      <c r="K44" s="35"/>
      <c r="L44" s="43">
        <v>500</v>
      </c>
      <c r="M44" s="35"/>
      <c r="N44" s="35"/>
      <c r="O44" s="6"/>
      <c r="P44" s="45">
        <v>128</v>
      </c>
      <c r="Q44" s="39" t="str">
        <f t="shared" si="3"/>
        <v>.</v>
      </c>
      <c r="R44" s="7"/>
    </row>
    <row r="45" spans="1:18" ht="12.75" customHeight="1" x14ac:dyDescent="0.2">
      <c r="A45" s="46">
        <v>42486</v>
      </c>
      <c r="B45" s="41" t="s">
        <v>178</v>
      </c>
      <c r="C45" s="92">
        <v>210</v>
      </c>
      <c r="D45" s="66">
        <v>55.68</v>
      </c>
      <c r="E45" s="35"/>
      <c r="F45" s="35"/>
      <c r="G45" s="35"/>
      <c r="H45" s="43">
        <v>55.68</v>
      </c>
      <c r="I45" s="35"/>
      <c r="J45" s="35"/>
      <c r="K45" s="35"/>
      <c r="L45" s="35"/>
      <c r="M45" s="35"/>
      <c r="N45" s="35"/>
      <c r="O45" s="6"/>
      <c r="P45" s="45">
        <v>128</v>
      </c>
      <c r="Q45" s="39" t="str">
        <f t="shared" si="3"/>
        <v>.</v>
      </c>
      <c r="R45" s="7"/>
    </row>
    <row r="46" spans="1:18" ht="12.75" customHeight="1" x14ac:dyDescent="0.2">
      <c r="A46" s="46">
        <v>42495</v>
      </c>
      <c r="B46" s="41" t="s">
        <v>179</v>
      </c>
      <c r="C46" s="92">
        <v>216</v>
      </c>
      <c r="D46" s="66">
        <v>250</v>
      </c>
      <c r="E46" s="43">
        <v>250</v>
      </c>
      <c r="F46" s="35"/>
      <c r="G46" s="35"/>
      <c r="H46" s="35"/>
      <c r="I46" s="35"/>
      <c r="J46" s="35"/>
      <c r="K46" s="35"/>
      <c r="L46" s="35"/>
      <c r="M46" s="35"/>
      <c r="N46" s="35"/>
      <c r="O46" s="6"/>
      <c r="P46" s="45">
        <v>129</v>
      </c>
      <c r="Q46" s="39" t="str">
        <f t="shared" si="3"/>
        <v>.</v>
      </c>
      <c r="R46" s="7"/>
    </row>
    <row r="47" spans="1:18" ht="12.75" customHeight="1" x14ac:dyDescent="0.2">
      <c r="A47" s="46">
        <v>42523</v>
      </c>
      <c r="B47" s="41" t="s">
        <v>180</v>
      </c>
      <c r="C47" s="92">
        <v>218</v>
      </c>
      <c r="D47" s="66">
        <v>272</v>
      </c>
      <c r="E47" s="35"/>
      <c r="F47" s="35"/>
      <c r="G47" s="35"/>
      <c r="H47" s="35"/>
      <c r="I47" s="35"/>
      <c r="J47" s="43">
        <v>272</v>
      </c>
      <c r="K47" s="35"/>
      <c r="L47" s="35"/>
      <c r="M47" s="35"/>
      <c r="N47" s="35"/>
      <c r="O47" s="6"/>
      <c r="P47" s="45">
        <v>130</v>
      </c>
      <c r="Q47" s="39" t="str">
        <f t="shared" si="3"/>
        <v>.</v>
      </c>
      <c r="R47" s="7"/>
    </row>
    <row r="48" spans="1:18" ht="12.75" customHeight="1" x14ac:dyDescent="0.2">
      <c r="A48" s="46">
        <v>42527</v>
      </c>
      <c r="B48" s="41" t="s">
        <v>181</v>
      </c>
      <c r="C48" s="92">
        <v>219</v>
      </c>
      <c r="D48" s="66">
        <v>250</v>
      </c>
      <c r="E48" s="43">
        <v>250</v>
      </c>
      <c r="F48" s="35"/>
      <c r="G48" s="35"/>
      <c r="H48" s="35"/>
      <c r="I48" s="35"/>
      <c r="J48" s="35"/>
      <c r="K48" s="35"/>
      <c r="L48" s="35"/>
      <c r="M48" s="35"/>
      <c r="N48" s="35"/>
      <c r="O48" s="6"/>
      <c r="P48" s="45">
        <v>130</v>
      </c>
      <c r="Q48" s="39" t="str">
        <f t="shared" si="3"/>
        <v>.</v>
      </c>
      <c r="R48" s="7"/>
    </row>
    <row r="49" spans="1:18" ht="12.75" customHeight="1" x14ac:dyDescent="0.2">
      <c r="A49" s="46">
        <v>42559</v>
      </c>
      <c r="B49" s="41" t="s">
        <v>182</v>
      </c>
      <c r="C49" s="92">
        <v>220</v>
      </c>
      <c r="D49" s="66">
        <v>250</v>
      </c>
      <c r="E49" s="43">
        <v>250</v>
      </c>
      <c r="F49" s="35"/>
      <c r="G49" s="35"/>
      <c r="H49" s="35"/>
      <c r="I49" s="35"/>
      <c r="J49" s="35"/>
      <c r="K49" s="35"/>
      <c r="L49" s="35"/>
      <c r="M49" s="35"/>
      <c r="N49" s="35"/>
      <c r="O49" s="6"/>
      <c r="P49" s="45">
        <v>131</v>
      </c>
      <c r="Q49" s="39" t="str">
        <f t="shared" si="3"/>
        <v>.</v>
      </c>
      <c r="R49" s="7"/>
    </row>
    <row r="50" spans="1:18" ht="12.75" customHeight="1" x14ac:dyDescent="0.2">
      <c r="A50" s="46">
        <v>42562</v>
      </c>
      <c r="B50" s="41" t="s">
        <v>158</v>
      </c>
      <c r="C50" s="37"/>
      <c r="D50" s="66">
        <v>64.8</v>
      </c>
      <c r="E50" s="35"/>
      <c r="F50" s="35"/>
      <c r="G50" s="35"/>
      <c r="H50" s="35"/>
      <c r="I50" s="35"/>
      <c r="J50" s="43">
        <v>64.8</v>
      </c>
      <c r="K50" s="35"/>
      <c r="L50" s="35"/>
      <c r="M50" s="35"/>
      <c r="N50" s="35"/>
      <c r="O50" s="6"/>
      <c r="P50" s="45">
        <v>131</v>
      </c>
      <c r="Q50" s="39" t="str">
        <f t="shared" si="3"/>
        <v>.</v>
      </c>
      <c r="R50" s="7"/>
    </row>
    <row r="51" spans="1:18" ht="12.75" customHeight="1" x14ac:dyDescent="0.2">
      <c r="A51" s="46">
        <v>42563</v>
      </c>
      <c r="B51" s="41" t="s">
        <v>183</v>
      </c>
      <c r="C51" s="92">
        <v>217</v>
      </c>
      <c r="D51" s="66">
        <v>34.65</v>
      </c>
      <c r="E51" s="35"/>
      <c r="F51" s="35"/>
      <c r="G51" s="43">
        <v>34.65</v>
      </c>
      <c r="H51" s="35"/>
      <c r="I51" s="35"/>
      <c r="J51" s="35"/>
      <c r="K51" s="35"/>
      <c r="L51" s="35"/>
      <c r="M51" s="35"/>
      <c r="N51" s="35"/>
      <c r="O51" s="6"/>
      <c r="P51" s="45">
        <v>131</v>
      </c>
      <c r="Q51" s="39" t="str">
        <f t="shared" si="3"/>
        <v>.</v>
      </c>
      <c r="R51" s="7"/>
    </row>
    <row r="52" spans="1:18" ht="12.75" customHeight="1" x14ac:dyDescent="0.2">
      <c r="A52" s="46">
        <v>42571</v>
      </c>
      <c r="B52" s="41" t="s">
        <v>184</v>
      </c>
      <c r="C52" s="92">
        <v>221</v>
      </c>
      <c r="D52" s="66">
        <v>32.6</v>
      </c>
      <c r="E52" s="35"/>
      <c r="F52" s="35"/>
      <c r="G52" s="43">
        <v>32.6</v>
      </c>
      <c r="H52" s="35"/>
      <c r="I52" s="35"/>
      <c r="J52" s="35"/>
      <c r="K52" s="35"/>
      <c r="L52" s="35"/>
      <c r="M52" s="35"/>
      <c r="N52" s="35"/>
      <c r="O52" s="6"/>
      <c r="P52" s="45">
        <v>131</v>
      </c>
      <c r="Q52" s="39" t="str">
        <f t="shared" si="3"/>
        <v>.</v>
      </c>
      <c r="R52" s="7"/>
    </row>
    <row r="53" spans="1:18" ht="12.75" customHeight="1" x14ac:dyDescent="0.2">
      <c r="A53" s="46">
        <v>42587</v>
      </c>
      <c r="B53" s="41" t="s">
        <v>185</v>
      </c>
      <c r="C53" s="92">
        <v>222</v>
      </c>
      <c r="D53" s="66">
        <v>250</v>
      </c>
      <c r="E53" s="43">
        <v>250</v>
      </c>
      <c r="F53" s="35"/>
      <c r="G53" s="35"/>
      <c r="H53" s="35"/>
      <c r="I53" s="35"/>
      <c r="J53" s="35"/>
      <c r="K53" s="35"/>
      <c r="L53" s="35"/>
      <c r="M53" s="35"/>
      <c r="N53" s="35"/>
      <c r="O53" s="6"/>
      <c r="P53" s="45">
        <v>132</v>
      </c>
      <c r="Q53" s="39" t="str">
        <f t="shared" si="3"/>
        <v>.</v>
      </c>
      <c r="R53" s="7"/>
    </row>
    <row r="54" spans="1:18" ht="12.75" customHeight="1" x14ac:dyDescent="0.2">
      <c r="A54" s="46">
        <v>42618</v>
      </c>
      <c r="B54" s="41" t="s">
        <v>186</v>
      </c>
      <c r="C54" s="92">
        <v>223</v>
      </c>
      <c r="D54" s="66">
        <v>32.06</v>
      </c>
      <c r="E54" s="35"/>
      <c r="F54" s="35"/>
      <c r="G54" s="35"/>
      <c r="H54" s="43">
        <v>32.06</v>
      </c>
      <c r="J54" s="35"/>
      <c r="K54" s="35"/>
      <c r="L54" s="35"/>
      <c r="M54" s="35"/>
      <c r="N54" s="35"/>
      <c r="O54" s="6"/>
      <c r="P54" s="45">
        <v>133</v>
      </c>
      <c r="Q54" s="39" t="str">
        <f t="shared" si="3"/>
        <v>.</v>
      </c>
      <c r="R54" s="7"/>
    </row>
    <row r="55" spans="1:18" ht="12.75" customHeight="1" x14ac:dyDescent="0.2">
      <c r="A55" s="46">
        <v>42618</v>
      </c>
      <c r="B55" s="41" t="s">
        <v>187</v>
      </c>
      <c r="C55" s="92">
        <v>224</v>
      </c>
      <c r="D55" s="66">
        <v>250</v>
      </c>
      <c r="E55" s="43">
        <v>250</v>
      </c>
      <c r="F55" s="35"/>
      <c r="G55" s="35"/>
      <c r="H55" s="35"/>
      <c r="I55" s="35"/>
      <c r="J55" s="35"/>
      <c r="K55" s="35"/>
      <c r="L55" s="35"/>
      <c r="M55" s="35"/>
      <c r="N55" s="35"/>
      <c r="O55" s="6"/>
      <c r="P55" s="45">
        <v>133</v>
      </c>
      <c r="Q55" s="39" t="str">
        <f t="shared" si="3"/>
        <v>.</v>
      </c>
      <c r="R55" s="7"/>
    </row>
    <row r="56" spans="1:18" ht="12.75" customHeight="1" x14ac:dyDescent="0.2">
      <c r="A56" s="46">
        <v>42633</v>
      </c>
      <c r="B56" s="41" t="s">
        <v>188</v>
      </c>
      <c r="C56" s="92">
        <v>226</v>
      </c>
      <c r="D56" s="66">
        <v>60</v>
      </c>
      <c r="E56" s="35"/>
      <c r="F56" s="35"/>
      <c r="G56" s="35"/>
      <c r="H56" s="35"/>
      <c r="I56" s="35"/>
      <c r="J56" s="43">
        <v>60</v>
      </c>
      <c r="K56" s="35"/>
      <c r="L56" s="35"/>
      <c r="M56" s="35"/>
      <c r="N56" s="35"/>
      <c r="O56" s="6"/>
      <c r="P56" s="45">
        <v>133</v>
      </c>
      <c r="Q56" s="39" t="str">
        <f t="shared" si="3"/>
        <v>.</v>
      </c>
      <c r="R56" s="7"/>
    </row>
    <row r="57" spans="1:18" ht="12.75" customHeight="1" x14ac:dyDescent="0.2">
      <c r="A57" s="46">
        <v>42642</v>
      </c>
      <c r="B57" s="41" t="s">
        <v>150</v>
      </c>
      <c r="C57" s="37"/>
      <c r="D57" s="66">
        <v>400</v>
      </c>
      <c r="E57" s="35"/>
      <c r="F57" s="35"/>
      <c r="G57" s="35"/>
      <c r="H57" s="35"/>
      <c r="I57" s="35"/>
      <c r="J57" s="35"/>
      <c r="K57" s="35"/>
      <c r="L57" s="43">
        <v>400</v>
      </c>
      <c r="M57" s="35"/>
      <c r="N57" s="35"/>
      <c r="O57" s="6"/>
      <c r="P57" s="45">
        <v>133</v>
      </c>
      <c r="Q57" s="39" t="str">
        <f t="shared" si="3"/>
        <v>.</v>
      </c>
      <c r="R57" s="7"/>
    </row>
    <row r="58" spans="1:18" ht="12.75" customHeight="1" x14ac:dyDescent="0.2">
      <c r="A58" s="46">
        <v>42649</v>
      </c>
      <c r="B58" s="41" t="s">
        <v>189</v>
      </c>
      <c r="C58" s="92">
        <v>225</v>
      </c>
      <c r="D58" s="66">
        <v>24.81</v>
      </c>
      <c r="E58" s="35"/>
      <c r="F58" s="35"/>
      <c r="G58" s="43">
        <v>24.81</v>
      </c>
      <c r="H58" s="35"/>
      <c r="I58" s="35"/>
      <c r="J58" s="35"/>
      <c r="K58" s="35"/>
      <c r="L58" s="35"/>
      <c r="M58" s="35"/>
      <c r="N58" s="35"/>
      <c r="O58" s="6"/>
      <c r="P58" s="45">
        <v>134</v>
      </c>
      <c r="Q58" s="39" t="str">
        <f t="shared" si="3"/>
        <v>.</v>
      </c>
      <c r="R58" s="7"/>
    </row>
    <row r="59" spans="1:18" ht="12.75" customHeight="1" x14ac:dyDescent="0.2">
      <c r="A59" s="46">
        <v>42657</v>
      </c>
      <c r="B59" s="41" t="s">
        <v>190</v>
      </c>
      <c r="C59" s="92">
        <v>228</v>
      </c>
      <c r="D59" s="66">
        <v>250</v>
      </c>
      <c r="E59" s="43">
        <v>250</v>
      </c>
      <c r="F59" s="35"/>
      <c r="G59" s="35"/>
      <c r="H59" s="35"/>
      <c r="I59" s="35"/>
      <c r="J59" s="35"/>
      <c r="K59" s="35"/>
      <c r="L59" s="35"/>
      <c r="M59" s="35"/>
      <c r="N59" s="35"/>
      <c r="O59" s="6"/>
      <c r="P59" s="45">
        <v>134</v>
      </c>
      <c r="Q59" s="39" t="str">
        <f t="shared" si="3"/>
        <v>.</v>
      </c>
      <c r="R59" s="7"/>
    </row>
    <row r="60" spans="1:18" ht="12.75" customHeight="1" x14ac:dyDescent="0.2">
      <c r="A60" s="46">
        <v>42669</v>
      </c>
      <c r="B60" s="41" t="s">
        <v>191</v>
      </c>
      <c r="C60" s="92">
        <v>227</v>
      </c>
      <c r="D60" s="66">
        <v>100</v>
      </c>
      <c r="E60" s="35"/>
      <c r="F60" s="35"/>
      <c r="G60" s="35"/>
      <c r="H60" s="35"/>
      <c r="I60" s="43">
        <v>100</v>
      </c>
      <c r="J60" s="35"/>
      <c r="K60" s="35"/>
      <c r="L60" s="35"/>
      <c r="M60" s="35"/>
      <c r="N60" s="35"/>
      <c r="O60" s="6"/>
      <c r="P60" s="45">
        <v>134</v>
      </c>
      <c r="Q60" s="39" t="str">
        <f t="shared" si="3"/>
        <v>.</v>
      </c>
      <c r="R60" s="7"/>
    </row>
    <row r="61" spans="1:18" ht="12.75" customHeight="1" x14ac:dyDescent="0.2">
      <c r="A61" s="46">
        <v>42677</v>
      </c>
      <c r="B61" s="41" t="s">
        <v>192</v>
      </c>
      <c r="C61" s="92">
        <v>229</v>
      </c>
      <c r="D61" s="66">
        <v>250</v>
      </c>
      <c r="E61" s="43">
        <v>250</v>
      </c>
      <c r="F61" s="35"/>
      <c r="G61" s="35"/>
      <c r="H61" s="35"/>
      <c r="I61" s="35"/>
      <c r="J61" s="35"/>
      <c r="K61" s="35"/>
      <c r="L61" s="35"/>
      <c r="M61" s="35"/>
      <c r="N61" s="35"/>
      <c r="O61" s="6"/>
      <c r="P61" s="45">
        <v>135</v>
      </c>
      <c r="Q61" s="39" t="str">
        <f t="shared" si="3"/>
        <v>.</v>
      </c>
      <c r="R61" s="7"/>
    </row>
    <row r="62" spans="1:18" ht="12.75" customHeight="1" x14ac:dyDescent="0.2">
      <c r="A62" s="46">
        <v>42697</v>
      </c>
      <c r="B62" s="41" t="s">
        <v>193</v>
      </c>
      <c r="C62" s="92">
        <v>233</v>
      </c>
      <c r="D62" s="66">
        <v>12.68</v>
      </c>
      <c r="E62" s="35"/>
      <c r="F62" s="35"/>
      <c r="G62" s="35"/>
      <c r="H62" s="35"/>
      <c r="I62" s="35"/>
      <c r="J62" s="35"/>
      <c r="K62" s="35"/>
      <c r="L62" s="35"/>
      <c r="M62" s="35"/>
      <c r="N62" s="43">
        <v>12.68</v>
      </c>
      <c r="O62" s="6"/>
      <c r="P62" s="45">
        <v>135</v>
      </c>
      <c r="Q62" s="39" t="str">
        <f t="shared" si="3"/>
        <v>.</v>
      </c>
      <c r="R62" s="7"/>
    </row>
    <row r="63" spans="1:18" ht="12.75" customHeight="1" x14ac:dyDescent="0.2">
      <c r="A63" s="46">
        <v>42709</v>
      </c>
      <c r="B63" s="41" t="s">
        <v>194</v>
      </c>
      <c r="C63" s="92">
        <v>236</v>
      </c>
      <c r="D63" s="66">
        <v>250</v>
      </c>
      <c r="E63" s="43">
        <v>250</v>
      </c>
      <c r="F63" s="35"/>
      <c r="G63" s="35"/>
      <c r="H63" s="35"/>
      <c r="I63" s="35"/>
      <c r="J63" s="35"/>
      <c r="K63" s="35"/>
      <c r="L63" s="35"/>
      <c r="M63" s="35"/>
      <c r="N63" s="35"/>
      <c r="O63" s="6"/>
      <c r="P63" s="45">
        <v>136</v>
      </c>
      <c r="Q63" s="39" t="str">
        <f t="shared" si="3"/>
        <v>.</v>
      </c>
      <c r="R63" s="7"/>
    </row>
    <row r="64" spans="1:18" ht="12.75" customHeight="1" x14ac:dyDescent="0.2">
      <c r="A64" s="46">
        <v>42709</v>
      </c>
      <c r="B64" s="41" t="s">
        <v>195</v>
      </c>
      <c r="C64" s="92">
        <v>237</v>
      </c>
      <c r="D64" s="66">
        <v>300</v>
      </c>
      <c r="E64" s="35"/>
      <c r="F64" s="35"/>
      <c r="G64" s="35"/>
      <c r="H64" s="35"/>
      <c r="I64" s="43">
        <v>300</v>
      </c>
      <c r="J64" s="35"/>
      <c r="K64" s="35"/>
      <c r="L64" s="35"/>
      <c r="M64" s="35"/>
      <c r="N64" s="35"/>
      <c r="O64" s="6"/>
      <c r="P64" s="45">
        <v>136</v>
      </c>
      <c r="Q64" s="39" t="str">
        <f t="shared" si="3"/>
        <v>.</v>
      </c>
      <c r="R64" s="7"/>
    </row>
    <row r="65" spans="1:18" ht="12.75" customHeight="1" x14ac:dyDescent="0.2">
      <c r="A65" s="46">
        <v>42717</v>
      </c>
      <c r="B65" s="41" t="s">
        <v>150</v>
      </c>
      <c r="C65" s="37"/>
      <c r="D65" s="66">
        <v>100</v>
      </c>
      <c r="E65" s="35"/>
      <c r="F65" s="35"/>
      <c r="G65" s="35"/>
      <c r="H65" s="35"/>
      <c r="I65" s="35"/>
      <c r="J65" s="35"/>
      <c r="K65" s="35"/>
      <c r="L65" s="43">
        <v>100</v>
      </c>
      <c r="M65" s="35"/>
      <c r="N65" s="35"/>
      <c r="O65" s="6"/>
      <c r="P65" s="45">
        <v>136</v>
      </c>
      <c r="Q65" s="39" t="str">
        <f t="shared" si="3"/>
        <v>.</v>
      </c>
      <c r="R65" s="7"/>
    </row>
    <row r="66" spans="1:18" ht="12.75" customHeight="1" x14ac:dyDescent="0.2">
      <c r="A66" s="46">
        <v>42718</v>
      </c>
      <c r="B66" s="41" t="s">
        <v>196</v>
      </c>
      <c r="C66" s="92">
        <v>238</v>
      </c>
      <c r="D66" s="66">
        <v>272.8</v>
      </c>
      <c r="E66" s="35"/>
      <c r="F66" s="35"/>
      <c r="G66" s="43">
        <v>272.8</v>
      </c>
      <c r="H66" s="35"/>
      <c r="I66" s="35"/>
      <c r="J66" s="35"/>
      <c r="K66" s="35"/>
      <c r="L66" s="35"/>
      <c r="M66" s="35"/>
      <c r="N66" s="35"/>
      <c r="O66" s="6"/>
      <c r="P66" s="45">
        <v>136</v>
      </c>
      <c r="Q66" s="39" t="str">
        <f t="shared" si="3"/>
        <v>.</v>
      </c>
      <c r="R66" s="7"/>
    </row>
    <row r="67" spans="1:18" ht="12.75" customHeight="1" x14ac:dyDescent="0.2">
      <c r="A67" s="46">
        <v>42720</v>
      </c>
      <c r="B67" s="41" t="s">
        <v>197</v>
      </c>
      <c r="C67" s="92">
        <v>235</v>
      </c>
      <c r="D67" s="66">
        <v>555.20000000000005</v>
      </c>
      <c r="E67" s="35"/>
      <c r="F67" s="35"/>
      <c r="G67" s="43">
        <v>555.20000000000005</v>
      </c>
      <c r="H67" s="35"/>
      <c r="I67" s="35"/>
      <c r="J67" s="35"/>
      <c r="K67" s="35"/>
      <c r="L67" s="35"/>
      <c r="M67" s="35"/>
      <c r="N67" s="35"/>
      <c r="O67" s="6"/>
      <c r="P67" s="45">
        <v>136</v>
      </c>
      <c r="Q67" s="39" t="str">
        <f t="shared" si="3"/>
        <v>.</v>
      </c>
      <c r="R67" s="7"/>
    </row>
    <row r="68" spans="1:18" ht="12.75" customHeight="1" x14ac:dyDescent="0.2">
      <c r="A68" s="46">
        <v>42726</v>
      </c>
      <c r="B68" s="41" t="s">
        <v>198</v>
      </c>
      <c r="C68" s="92">
        <v>230</v>
      </c>
      <c r="D68" s="66">
        <v>181.33</v>
      </c>
      <c r="E68" s="35"/>
      <c r="F68" s="35"/>
      <c r="G68" s="35"/>
      <c r="H68" s="43">
        <v>181.33</v>
      </c>
      <c r="I68" s="35"/>
      <c r="J68" s="35"/>
      <c r="K68" s="35"/>
      <c r="L68" s="35"/>
      <c r="M68" s="35"/>
      <c r="N68" s="35"/>
      <c r="O68" s="6"/>
      <c r="P68" s="45">
        <v>136</v>
      </c>
      <c r="Q68" s="39" t="str">
        <f t="shared" si="3"/>
        <v>.</v>
      </c>
      <c r="R68" s="7"/>
    </row>
    <row r="69" spans="1:18" ht="12.75" customHeight="1" x14ac:dyDescent="0.2">
      <c r="A69" s="46">
        <v>42726</v>
      </c>
      <c r="B69" s="41" t="s">
        <v>199</v>
      </c>
      <c r="C69" s="92">
        <v>232</v>
      </c>
      <c r="D69" s="66">
        <v>17.79</v>
      </c>
      <c r="E69" s="35"/>
      <c r="F69" s="35"/>
      <c r="G69" s="43">
        <v>17.79</v>
      </c>
      <c r="H69" s="35"/>
      <c r="I69" s="35"/>
      <c r="J69" s="35"/>
      <c r="K69" s="35"/>
      <c r="L69" s="35"/>
      <c r="M69" s="35"/>
      <c r="N69" s="35"/>
      <c r="O69" s="6"/>
      <c r="P69" s="45">
        <v>136</v>
      </c>
      <c r="Q69" s="39" t="str">
        <f t="shared" si="3"/>
        <v>.</v>
      </c>
      <c r="R69" s="7"/>
    </row>
    <row r="70" spans="1:18" ht="12.75" customHeight="1" x14ac:dyDescent="0.2">
      <c r="A70" s="46">
        <v>42744</v>
      </c>
      <c r="B70" s="41" t="s">
        <v>200</v>
      </c>
      <c r="C70" s="92">
        <v>239</v>
      </c>
      <c r="D70" s="66">
        <v>250</v>
      </c>
      <c r="E70" s="43">
        <v>250</v>
      </c>
      <c r="F70" s="35"/>
      <c r="G70" s="35"/>
      <c r="H70" s="35"/>
      <c r="I70" s="35"/>
      <c r="J70" s="35"/>
      <c r="K70" s="35"/>
      <c r="L70" s="35"/>
      <c r="M70" s="35"/>
      <c r="N70" s="35"/>
      <c r="O70" s="6"/>
      <c r="P70" s="45">
        <v>137</v>
      </c>
      <c r="Q70" s="39" t="str">
        <f t="shared" si="3"/>
        <v>.</v>
      </c>
      <c r="R70" s="7"/>
    </row>
    <row r="71" spans="1:18" ht="12.75" customHeight="1" x14ac:dyDescent="0.2">
      <c r="A71" s="46">
        <v>42765</v>
      </c>
      <c r="B71" s="6"/>
      <c r="C71" s="92">
        <v>240</v>
      </c>
      <c r="D71" s="66">
        <v>25.25</v>
      </c>
      <c r="E71" s="35"/>
      <c r="F71" s="35"/>
      <c r="G71" s="43">
        <v>25.25</v>
      </c>
      <c r="H71" s="35"/>
      <c r="I71" s="35"/>
      <c r="J71" s="35"/>
      <c r="K71" s="35"/>
      <c r="L71" s="35"/>
      <c r="M71" s="35"/>
      <c r="N71" s="35"/>
      <c r="O71" s="6"/>
      <c r="P71" s="45">
        <v>137</v>
      </c>
      <c r="Q71" s="39" t="str">
        <f t="shared" si="3"/>
        <v>.</v>
      </c>
      <c r="R71" s="7"/>
    </row>
    <row r="72" spans="1:18" ht="12.75" customHeight="1" x14ac:dyDescent="0.2">
      <c r="A72" s="46">
        <v>42773</v>
      </c>
      <c r="B72" s="41" t="s">
        <v>201</v>
      </c>
      <c r="C72" s="92">
        <v>301</v>
      </c>
      <c r="D72" s="66">
        <v>250</v>
      </c>
      <c r="E72" s="43">
        <v>250</v>
      </c>
      <c r="F72" s="35"/>
      <c r="G72" s="35"/>
      <c r="H72" s="35"/>
      <c r="I72" s="35"/>
      <c r="J72" s="35"/>
      <c r="K72" s="35"/>
      <c r="L72" s="35"/>
      <c r="M72" s="35"/>
      <c r="N72" s="35"/>
      <c r="O72" s="6"/>
      <c r="P72" s="45">
        <v>138</v>
      </c>
      <c r="Q72" s="39" t="str">
        <f t="shared" si="3"/>
        <v>.</v>
      </c>
      <c r="R72" s="7"/>
    </row>
    <row r="73" spans="1:18" ht="12.75" customHeight="1" x14ac:dyDescent="0.2">
      <c r="A73" s="46">
        <v>42800</v>
      </c>
      <c r="B73" s="41" t="s">
        <v>202</v>
      </c>
      <c r="C73" s="92">
        <v>302</v>
      </c>
      <c r="D73" s="66">
        <v>250</v>
      </c>
      <c r="E73" s="43">
        <v>250</v>
      </c>
      <c r="F73" s="35"/>
      <c r="G73" s="35"/>
      <c r="H73" s="35"/>
      <c r="I73" s="35"/>
      <c r="J73" s="35"/>
      <c r="K73" s="35"/>
      <c r="L73" s="35"/>
      <c r="M73" s="35"/>
      <c r="N73" s="35"/>
      <c r="O73" s="6"/>
      <c r="P73" s="45">
        <v>139</v>
      </c>
      <c r="Q73" s="39" t="str">
        <f t="shared" si="3"/>
        <v>.</v>
      </c>
      <c r="R73" s="7"/>
    </row>
    <row r="74" spans="1:18" ht="12.75" customHeight="1" x14ac:dyDescent="0.2">
      <c r="A74" s="46">
        <v>42832</v>
      </c>
      <c r="B74" s="41" t="s">
        <v>203</v>
      </c>
      <c r="C74" s="92">
        <v>304</v>
      </c>
      <c r="D74" s="66">
        <v>250</v>
      </c>
      <c r="E74" s="43">
        <v>250</v>
      </c>
      <c r="F74" s="35"/>
      <c r="G74" s="35"/>
      <c r="H74" s="35"/>
      <c r="I74" s="35"/>
      <c r="J74" s="35"/>
      <c r="K74" s="35"/>
      <c r="L74" s="35"/>
      <c r="M74" s="35"/>
      <c r="N74" s="35"/>
      <c r="O74" s="6"/>
      <c r="P74" s="45">
        <v>140</v>
      </c>
      <c r="Q74" s="39" t="str">
        <f t="shared" si="3"/>
        <v>.</v>
      </c>
      <c r="R74" s="7"/>
    </row>
    <row r="75" spans="1:18" ht="12.75" customHeight="1" x14ac:dyDescent="0.2">
      <c r="A75" s="46">
        <v>42837</v>
      </c>
      <c r="B75" s="41" t="s">
        <v>204</v>
      </c>
      <c r="C75" s="92">
        <v>303</v>
      </c>
      <c r="D75" s="66">
        <v>425.8</v>
      </c>
      <c r="E75" s="35"/>
      <c r="F75" s="35"/>
      <c r="G75" s="43">
        <v>425.8</v>
      </c>
      <c r="H75" s="35"/>
      <c r="I75" s="35"/>
      <c r="J75" s="35"/>
      <c r="K75" s="35"/>
      <c r="L75" s="35"/>
      <c r="M75" s="35"/>
      <c r="N75" s="35"/>
      <c r="O75" s="6"/>
      <c r="P75" s="45">
        <v>140</v>
      </c>
      <c r="Q75" s="39" t="str">
        <f t="shared" si="3"/>
        <v>.</v>
      </c>
      <c r="R75" s="7"/>
    </row>
    <row r="76" spans="1:18" ht="12.75" customHeight="1" x14ac:dyDescent="0.2">
      <c r="A76" s="46">
        <v>42846</v>
      </c>
      <c r="B76" s="41" t="s">
        <v>205</v>
      </c>
      <c r="C76" s="37"/>
      <c r="D76" s="66">
        <v>5</v>
      </c>
      <c r="E76" s="35"/>
      <c r="F76" s="35"/>
      <c r="G76" s="35"/>
      <c r="H76" s="35"/>
      <c r="I76" s="35"/>
      <c r="J76" s="35"/>
      <c r="K76" s="35"/>
      <c r="L76" s="35"/>
      <c r="M76" s="43">
        <v>5</v>
      </c>
      <c r="N76" s="35"/>
      <c r="O76" s="6"/>
      <c r="P76" s="45">
        <v>140</v>
      </c>
      <c r="Q76" s="39" t="str">
        <f t="shared" si="3"/>
        <v>.</v>
      </c>
      <c r="R76" s="7"/>
    </row>
    <row r="77" spans="1:18" ht="12.75" customHeight="1" x14ac:dyDescent="0.2">
      <c r="A77" s="46">
        <v>42858</v>
      </c>
      <c r="B77" s="41" t="s">
        <v>206</v>
      </c>
      <c r="C77" s="92">
        <v>305</v>
      </c>
      <c r="D77" s="66">
        <v>102.55</v>
      </c>
      <c r="E77" s="35"/>
      <c r="F77" s="35"/>
      <c r="G77" s="43">
        <v>102.55</v>
      </c>
      <c r="H77" s="35"/>
      <c r="I77" s="35"/>
      <c r="J77" s="35"/>
      <c r="K77" s="35"/>
      <c r="L77" s="35"/>
      <c r="M77" s="35"/>
      <c r="N77" s="35"/>
      <c r="O77" s="6"/>
      <c r="P77" s="45">
        <v>141</v>
      </c>
      <c r="Q77" s="39" t="str">
        <f t="shared" si="3"/>
        <v>.</v>
      </c>
      <c r="R77" s="7"/>
    </row>
    <row r="78" spans="1:18" ht="12.75" customHeight="1" x14ac:dyDescent="0.2">
      <c r="A78" s="46">
        <v>42860</v>
      </c>
      <c r="B78" s="41" t="s">
        <v>207</v>
      </c>
      <c r="C78" s="92">
        <v>306</v>
      </c>
      <c r="D78" s="66">
        <v>250</v>
      </c>
      <c r="E78" s="43">
        <v>250</v>
      </c>
      <c r="F78" s="35"/>
      <c r="G78" s="35"/>
      <c r="H78" s="35"/>
      <c r="I78" s="35"/>
      <c r="J78" s="35"/>
      <c r="K78" s="35"/>
      <c r="L78" s="35"/>
      <c r="M78" s="35"/>
      <c r="N78" s="35"/>
      <c r="O78" s="6"/>
      <c r="P78" s="45">
        <v>141</v>
      </c>
      <c r="Q78" s="39" t="str">
        <f t="shared" si="3"/>
        <v>.</v>
      </c>
      <c r="R78" s="7"/>
    </row>
    <row r="79" spans="1:18" ht="12.75" customHeight="1" x14ac:dyDescent="0.2">
      <c r="A79" s="46">
        <v>42874</v>
      </c>
      <c r="B79" s="41" t="s">
        <v>208</v>
      </c>
      <c r="C79" s="37"/>
      <c r="D79" s="66">
        <v>5</v>
      </c>
      <c r="E79" s="35"/>
      <c r="F79" s="35"/>
      <c r="G79" s="35"/>
      <c r="H79" s="35"/>
      <c r="I79" s="35"/>
      <c r="J79" s="35"/>
      <c r="K79" s="35"/>
      <c r="L79" s="35"/>
      <c r="M79" s="43">
        <v>5</v>
      </c>
      <c r="N79" s="35"/>
      <c r="O79" s="6"/>
      <c r="P79" s="45">
        <v>141</v>
      </c>
      <c r="Q79" s="39" t="str">
        <f t="shared" si="3"/>
        <v>.</v>
      </c>
      <c r="R79" s="7"/>
    </row>
    <row r="80" spans="1:18" ht="12.75" customHeight="1" x14ac:dyDescent="0.2">
      <c r="A80" s="46">
        <v>42879</v>
      </c>
      <c r="B80" s="41" t="s">
        <v>209</v>
      </c>
      <c r="C80" s="92">
        <v>307</v>
      </c>
      <c r="D80" s="66">
        <v>22</v>
      </c>
      <c r="E80" s="35"/>
      <c r="F80" s="35"/>
      <c r="G80" s="43">
        <v>22</v>
      </c>
      <c r="H80" s="35"/>
      <c r="I80" s="35"/>
      <c r="J80" s="35"/>
      <c r="K80" s="35"/>
      <c r="L80" s="35"/>
      <c r="M80" s="35"/>
      <c r="N80" s="35"/>
      <c r="O80" s="6"/>
      <c r="P80" s="45">
        <v>141</v>
      </c>
      <c r="Q80" s="39" t="str">
        <f t="shared" si="3"/>
        <v>.</v>
      </c>
      <c r="R80" s="7"/>
    </row>
    <row r="81" spans="1:18" ht="12.75" customHeight="1" x14ac:dyDescent="0.2">
      <c r="A81" s="46">
        <v>42893</v>
      </c>
      <c r="B81" s="41" t="s">
        <v>210</v>
      </c>
      <c r="C81" s="92">
        <v>308</v>
      </c>
      <c r="D81" s="66">
        <v>250</v>
      </c>
      <c r="E81" s="43">
        <v>250</v>
      </c>
      <c r="F81" s="35"/>
      <c r="G81" s="35"/>
      <c r="H81" s="35"/>
      <c r="I81" s="35"/>
      <c r="J81" s="35"/>
      <c r="K81" s="35"/>
      <c r="L81" s="35"/>
      <c r="M81" s="35"/>
      <c r="N81" s="35"/>
      <c r="O81" s="6"/>
      <c r="P81" s="45">
        <v>142</v>
      </c>
      <c r="Q81" s="39" t="str">
        <f t="shared" si="3"/>
        <v>.</v>
      </c>
      <c r="R81" s="7"/>
    </row>
    <row r="82" spans="1:18" ht="12.75" customHeight="1" x14ac:dyDescent="0.2">
      <c r="A82" s="46">
        <v>42908</v>
      </c>
      <c r="B82" s="41" t="s">
        <v>211</v>
      </c>
      <c r="C82" s="37"/>
      <c r="D82" s="66">
        <v>5</v>
      </c>
      <c r="E82" s="35"/>
      <c r="F82" s="35"/>
      <c r="G82" s="35"/>
      <c r="H82" s="35"/>
      <c r="I82" s="35"/>
      <c r="J82" s="35"/>
      <c r="K82" s="35"/>
      <c r="L82" s="35"/>
      <c r="M82" s="43">
        <v>5</v>
      </c>
      <c r="N82" s="35"/>
      <c r="O82" s="6"/>
      <c r="P82" s="45">
        <v>143</v>
      </c>
      <c r="Q82" s="39" t="str">
        <f t="shared" si="3"/>
        <v>.</v>
      </c>
      <c r="R82" s="7"/>
    </row>
    <row r="83" spans="1:18" ht="12.75" customHeight="1" x14ac:dyDescent="0.2">
      <c r="A83" s="46">
        <v>42914</v>
      </c>
      <c r="B83" s="41" t="s">
        <v>150</v>
      </c>
      <c r="C83" s="37"/>
      <c r="D83" s="66">
        <v>800</v>
      </c>
      <c r="E83" s="35"/>
      <c r="F83" s="35"/>
      <c r="G83" s="35"/>
      <c r="H83" s="35"/>
      <c r="I83" s="35"/>
      <c r="J83" s="35"/>
      <c r="K83" s="35"/>
      <c r="L83" s="43">
        <v>800</v>
      </c>
      <c r="M83" s="35"/>
      <c r="N83" s="35"/>
      <c r="O83" s="6"/>
      <c r="P83" s="45">
        <v>143</v>
      </c>
      <c r="Q83" s="39" t="str">
        <f t="shared" si="3"/>
        <v>.</v>
      </c>
      <c r="R83" s="7"/>
    </row>
    <row r="84" spans="1:18" ht="12.75" customHeight="1" x14ac:dyDescent="0.2">
      <c r="A84" s="46">
        <v>42928</v>
      </c>
      <c r="B84" s="41" t="s">
        <v>212</v>
      </c>
      <c r="C84" s="92">
        <v>309</v>
      </c>
      <c r="D84" s="66">
        <v>250</v>
      </c>
      <c r="E84" s="43">
        <v>250</v>
      </c>
      <c r="F84" s="35"/>
      <c r="G84" s="35"/>
      <c r="H84" s="35"/>
      <c r="I84" s="35"/>
      <c r="J84" s="35"/>
      <c r="K84" s="35"/>
      <c r="L84" s="35"/>
      <c r="M84" s="35"/>
      <c r="N84" s="35"/>
      <c r="O84" s="6"/>
      <c r="P84" s="45">
        <v>144</v>
      </c>
      <c r="Q84" s="39" t="str">
        <f t="shared" si="3"/>
        <v>.</v>
      </c>
      <c r="R84" s="7"/>
    </row>
    <row r="85" spans="1:18" ht="12.75" customHeight="1" x14ac:dyDescent="0.2">
      <c r="A85" s="46">
        <v>42930</v>
      </c>
      <c r="B85" s="41" t="s">
        <v>213</v>
      </c>
      <c r="C85" s="92">
        <v>310</v>
      </c>
      <c r="D85" s="66">
        <v>24</v>
      </c>
      <c r="E85" s="35"/>
      <c r="F85" s="35"/>
      <c r="G85" s="43">
        <v>24</v>
      </c>
      <c r="H85" s="35"/>
      <c r="I85" s="35"/>
      <c r="J85" s="35"/>
      <c r="K85" s="35"/>
      <c r="L85" s="35"/>
      <c r="M85" s="35"/>
      <c r="N85" s="35"/>
      <c r="O85" s="6"/>
      <c r="P85" s="45">
        <v>144</v>
      </c>
      <c r="Q85" s="39" t="str">
        <f t="shared" si="3"/>
        <v>.</v>
      </c>
      <c r="R85" s="7"/>
    </row>
    <row r="86" spans="1:18" ht="12.75" customHeight="1" x14ac:dyDescent="0.2">
      <c r="A86" s="46">
        <v>42937</v>
      </c>
      <c r="B86" s="41" t="s">
        <v>214</v>
      </c>
      <c r="C86" s="37"/>
      <c r="D86" s="66">
        <v>5</v>
      </c>
      <c r="E86" s="35"/>
      <c r="F86" s="35"/>
      <c r="G86" s="35"/>
      <c r="H86" s="35"/>
      <c r="I86" s="35"/>
      <c r="J86" s="35"/>
      <c r="K86" s="35"/>
      <c r="L86" s="35"/>
      <c r="M86" s="43">
        <v>5</v>
      </c>
      <c r="N86" s="35"/>
      <c r="O86" s="6"/>
      <c r="P86" s="45">
        <v>144</v>
      </c>
      <c r="Q86" s="39" t="str">
        <f t="shared" si="3"/>
        <v>.</v>
      </c>
      <c r="R86" s="7"/>
    </row>
    <row r="87" spans="1:18" ht="12.75" customHeight="1" x14ac:dyDescent="0.2">
      <c r="A87" s="46">
        <v>42947</v>
      </c>
      <c r="B87" s="41" t="s">
        <v>150</v>
      </c>
      <c r="C87" s="37"/>
      <c r="D87" s="66">
        <v>1300</v>
      </c>
      <c r="E87" s="35"/>
      <c r="F87" s="35"/>
      <c r="G87" s="35"/>
      <c r="H87" s="35"/>
      <c r="I87" s="35"/>
      <c r="J87" s="35"/>
      <c r="K87" s="35"/>
      <c r="L87" s="43">
        <v>1300</v>
      </c>
      <c r="M87" s="35"/>
      <c r="N87" s="35"/>
      <c r="O87" s="6"/>
      <c r="P87" s="45">
        <v>144</v>
      </c>
      <c r="Q87" s="39" t="str">
        <f t="shared" si="3"/>
        <v>.</v>
      </c>
      <c r="R87" s="7"/>
    </row>
    <row r="88" spans="1:18" ht="12.75" customHeight="1" x14ac:dyDescent="0.2">
      <c r="A88" s="46">
        <v>42950</v>
      </c>
      <c r="B88" s="41" t="s">
        <v>215</v>
      </c>
      <c r="C88" s="92">
        <v>314</v>
      </c>
      <c r="D88" s="66">
        <v>250</v>
      </c>
      <c r="E88" s="43">
        <v>250</v>
      </c>
      <c r="F88" s="35"/>
      <c r="G88" s="35"/>
      <c r="H88" s="35"/>
      <c r="I88" s="35"/>
      <c r="J88" s="35"/>
      <c r="K88" s="35"/>
      <c r="L88" s="35"/>
      <c r="M88" s="35"/>
      <c r="N88" s="35"/>
      <c r="O88" s="6"/>
      <c r="P88" s="45">
        <v>145</v>
      </c>
      <c r="Q88" s="39" t="str">
        <f t="shared" si="3"/>
        <v>.</v>
      </c>
      <c r="R88" s="7"/>
    </row>
    <row r="89" spans="1:18" ht="12.75" customHeight="1" x14ac:dyDescent="0.2">
      <c r="A89" s="46">
        <v>42961</v>
      </c>
      <c r="B89" s="41" t="s">
        <v>216</v>
      </c>
      <c r="C89" s="92">
        <v>315</v>
      </c>
      <c r="D89" s="66">
        <v>92.34</v>
      </c>
      <c r="E89" s="35"/>
      <c r="F89" s="35"/>
      <c r="G89" s="43">
        <v>92.34</v>
      </c>
      <c r="H89" s="35"/>
      <c r="I89" s="35"/>
      <c r="J89" s="35"/>
      <c r="K89" s="35"/>
      <c r="L89" s="35"/>
      <c r="M89" s="35"/>
      <c r="N89" s="35"/>
      <c r="O89" s="6"/>
      <c r="P89" s="45">
        <v>145</v>
      </c>
      <c r="Q89" s="39" t="str">
        <f t="shared" si="3"/>
        <v>.</v>
      </c>
      <c r="R89" s="7"/>
    </row>
    <row r="90" spans="1:18" ht="12.75" customHeight="1" x14ac:dyDescent="0.2">
      <c r="A90" s="46">
        <v>42964</v>
      </c>
      <c r="B90" s="41" t="s">
        <v>217</v>
      </c>
      <c r="C90" s="92">
        <v>313</v>
      </c>
      <c r="D90" s="66">
        <v>5.9</v>
      </c>
      <c r="E90" s="35"/>
      <c r="F90" s="35"/>
      <c r="G90" s="43">
        <v>5.9</v>
      </c>
      <c r="H90" s="35"/>
      <c r="I90" s="35"/>
      <c r="J90" s="35"/>
      <c r="K90" s="35"/>
      <c r="L90" s="35"/>
      <c r="M90" s="35"/>
      <c r="N90" s="35"/>
      <c r="O90" s="6"/>
      <c r="P90" s="45">
        <v>145</v>
      </c>
      <c r="Q90" s="39" t="str">
        <f t="shared" si="3"/>
        <v>.</v>
      </c>
      <c r="R90" s="7"/>
    </row>
    <row r="91" spans="1:18" ht="12.75" customHeight="1" x14ac:dyDescent="0.2">
      <c r="A91" s="46">
        <v>42968</v>
      </c>
      <c r="B91" s="41" t="s">
        <v>218</v>
      </c>
      <c r="C91" s="37"/>
      <c r="D91" s="66">
        <v>400</v>
      </c>
      <c r="E91" s="35"/>
      <c r="F91" s="35"/>
      <c r="G91" s="35"/>
      <c r="H91" s="35"/>
      <c r="I91" s="35"/>
      <c r="J91" s="35"/>
      <c r="K91" s="35"/>
      <c r="L91" s="43">
        <v>400</v>
      </c>
      <c r="M91" s="35"/>
      <c r="N91" s="35"/>
      <c r="O91" s="6"/>
      <c r="P91" s="45">
        <v>145</v>
      </c>
      <c r="Q91" s="39" t="str">
        <f t="shared" si="3"/>
        <v>.</v>
      </c>
      <c r="R91" s="7"/>
    </row>
    <row r="92" spans="1:18" ht="12.75" customHeight="1" x14ac:dyDescent="0.2">
      <c r="A92" s="46">
        <v>42969</v>
      </c>
      <c r="B92" s="41" t="s">
        <v>219</v>
      </c>
      <c r="C92" s="37"/>
      <c r="D92" s="66">
        <v>5</v>
      </c>
      <c r="E92" s="35"/>
      <c r="F92" s="35"/>
      <c r="G92" s="35"/>
      <c r="H92" s="35"/>
      <c r="I92" s="35"/>
      <c r="J92" s="35"/>
      <c r="K92" s="35"/>
      <c r="L92" s="35"/>
      <c r="M92" s="43">
        <v>5</v>
      </c>
      <c r="N92" s="35"/>
      <c r="O92" s="6"/>
      <c r="P92" s="45">
        <v>145</v>
      </c>
      <c r="Q92" s="39" t="str">
        <f t="shared" si="3"/>
        <v>.</v>
      </c>
      <c r="R92" s="7"/>
    </row>
    <row r="93" spans="1:18" ht="12.75" customHeight="1" x14ac:dyDescent="0.2">
      <c r="A93" s="46">
        <v>42978</v>
      </c>
      <c r="B93" s="41" t="s">
        <v>220</v>
      </c>
      <c r="C93" s="92">
        <v>312</v>
      </c>
      <c r="D93" s="66">
        <v>108</v>
      </c>
      <c r="E93" s="35"/>
      <c r="F93" s="35"/>
      <c r="G93" s="43">
        <v>108</v>
      </c>
      <c r="H93" s="35"/>
      <c r="I93" s="35"/>
      <c r="J93" s="35"/>
      <c r="K93" s="35"/>
      <c r="L93" s="35"/>
      <c r="M93" s="35"/>
      <c r="N93" s="35"/>
      <c r="O93" s="6"/>
      <c r="P93" s="45">
        <v>145</v>
      </c>
      <c r="Q93" s="39" t="str">
        <f t="shared" si="3"/>
        <v>.</v>
      </c>
      <c r="R93" s="7"/>
    </row>
    <row r="94" spans="1:18" ht="12.75" customHeight="1" x14ac:dyDescent="0.2">
      <c r="A94" s="46">
        <v>42983</v>
      </c>
      <c r="B94" s="41" t="s">
        <v>221</v>
      </c>
      <c r="C94" s="92">
        <v>316</v>
      </c>
      <c r="D94" s="66">
        <v>250</v>
      </c>
      <c r="E94" s="43">
        <v>250</v>
      </c>
      <c r="F94" s="35"/>
      <c r="G94" s="35"/>
      <c r="H94" s="35"/>
      <c r="I94" s="35"/>
      <c r="J94" s="35"/>
      <c r="K94" s="35"/>
      <c r="L94" s="35"/>
      <c r="M94" s="35"/>
      <c r="N94" s="35"/>
      <c r="O94" s="6"/>
      <c r="P94" s="45">
        <v>146</v>
      </c>
      <c r="Q94" s="39" t="str">
        <f t="shared" si="3"/>
        <v>.</v>
      </c>
      <c r="R94" s="7"/>
    </row>
    <row r="95" spans="1:18" ht="12.75" customHeight="1" x14ac:dyDescent="0.2">
      <c r="A95" s="46">
        <v>43000</v>
      </c>
      <c r="B95" s="41" t="s">
        <v>222</v>
      </c>
      <c r="C95" s="37"/>
      <c r="D95" s="66">
        <v>5</v>
      </c>
      <c r="E95" s="35"/>
      <c r="F95" s="35"/>
      <c r="G95" s="35"/>
      <c r="H95" s="35"/>
      <c r="I95" s="35"/>
      <c r="J95" s="35"/>
      <c r="K95" s="35"/>
      <c r="L95" s="35"/>
      <c r="M95" s="43">
        <v>5</v>
      </c>
      <c r="N95" s="35"/>
      <c r="O95" s="6"/>
      <c r="P95" s="45">
        <v>146</v>
      </c>
      <c r="Q95" s="39" t="str">
        <f t="shared" si="3"/>
        <v>.</v>
      </c>
      <c r="R95" s="7"/>
    </row>
    <row r="96" spans="1:18" ht="12.75" customHeight="1" x14ac:dyDescent="0.2">
      <c r="A96" s="46">
        <v>43012</v>
      </c>
      <c r="B96" s="41" t="s">
        <v>223</v>
      </c>
      <c r="C96" s="92">
        <v>311</v>
      </c>
      <c r="D96" s="66">
        <v>174.55</v>
      </c>
      <c r="E96" s="35"/>
      <c r="F96" s="35"/>
      <c r="G96" s="43">
        <v>174.55</v>
      </c>
      <c r="H96" s="35"/>
      <c r="I96" s="35"/>
      <c r="J96" s="35"/>
      <c r="K96" s="35"/>
      <c r="L96" s="35"/>
      <c r="M96" s="35"/>
      <c r="N96" s="35"/>
      <c r="O96" s="6"/>
      <c r="P96" s="45">
        <v>147</v>
      </c>
      <c r="Q96" s="39" t="str">
        <f t="shared" si="3"/>
        <v>.</v>
      </c>
      <c r="R96" s="7"/>
    </row>
    <row r="97" spans="1:18" ht="12.75" customHeight="1" x14ac:dyDescent="0.2">
      <c r="A97" s="46">
        <v>43012</v>
      </c>
      <c r="B97" s="41" t="s">
        <v>224</v>
      </c>
      <c r="C97" s="92">
        <v>319</v>
      </c>
      <c r="D97" s="66">
        <v>250</v>
      </c>
      <c r="E97" s="43">
        <v>250</v>
      </c>
      <c r="F97" s="35"/>
      <c r="G97" s="35"/>
      <c r="H97" s="35"/>
      <c r="I97" s="35"/>
      <c r="J97" s="35"/>
      <c r="K97" s="35"/>
      <c r="L97" s="35"/>
      <c r="M97" s="35"/>
      <c r="N97" s="35"/>
      <c r="O97" s="6"/>
      <c r="P97" s="45">
        <v>147</v>
      </c>
      <c r="Q97" s="39" t="str">
        <f t="shared" si="3"/>
        <v>.</v>
      </c>
      <c r="R97" s="7"/>
    </row>
    <row r="98" spans="1:18" ht="12.75" customHeight="1" x14ac:dyDescent="0.2">
      <c r="A98" s="46">
        <v>43028</v>
      </c>
      <c r="B98" s="41" t="s">
        <v>225</v>
      </c>
      <c r="C98" s="37"/>
      <c r="D98" s="66">
        <v>5</v>
      </c>
      <c r="E98" s="35"/>
      <c r="F98" s="35"/>
      <c r="G98" s="35"/>
      <c r="H98" s="35"/>
      <c r="I98" s="35"/>
      <c r="J98" s="35"/>
      <c r="K98" s="35"/>
      <c r="L98" s="35"/>
      <c r="M98" s="43">
        <v>5</v>
      </c>
      <c r="N98" s="35"/>
      <c r="O98" s="6"/>
      <c r="P98" s="45">
        <v>147</v>
      </c>
      <c r="Q98" s="39" t="str">
        <f t="shared" si="3"/>
        <v>.</v>
      </c>
      <c r="R98" s="7"/>
    </row>
    <row r="99" spans="1:18" ht="12.75" customHeight="1" x14ac:dyDescent="0.2">
      <c r="A99" s="46">
        <v>43041</v>
      </c>
      <c r="B99" s="41" t="s">
        <v>226</v>
      </c>
      <c r="C99" s="92">
        <v>318</v>
      </c>
      <c r="D99" s="66">
        <v>10.5</v>
      </c>
      <c r="E99" s="35"/>
      <c r="F99" s="35"/>
      <c r="G99" s="43">
        <v>10.5</v>
      </c>
      <c r="H99" s="35"/>
      <c r="I99" s="35"/>
      <c r="J99" s="35"/>
      <c r="K99" s="35"/>
      <c r="L99" s="35"/>
      <c r="M99" s="35"/>
      <c r="N99" s="35"/>
      <c r="O99" s="6"/>
      <c r="P99" s="45">
        <v>148</v>
      </c>
      <c r="Q99" s="39" t="str">
        <f t="shared" si="3"/>
        <v>.</v>
      </c>
      <c r="R99" s="7"/>
    </row>
    <row r="100" spans="1:18" ht="12.75" customHeight="1" x14ac:dyDescent="0.2">
      <c r="A100" s="46">
        <v>43047</v>
      </c>
      <c r="B100" s="41" t="s">
        <v>227</v>
      </c>
      <c r="C100" s="92">
        <v>321</v>
      </c>
      <c r="D100" s="66">
        <v>250</v>
      </c>
      <c r="E100" s="43">
        <v>250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6"/>
      <c r="P100" s="45">
        <v>148</v>
      </c>
      <c r="Q100" s="39" t="str">
        <f t="shared" si="3"/>
        <v>.</v>
      </c>
      <c r="R100" s="7"/>
    </row>
    <row r="101" spans="1:18" ht="12.75" customHeight="1" x14ac:dyDescent="0.2">
      <c r="A101" s="46">
        <v>43061</v>
      </c>
      <c r="B101" s="41" t="s">
        <v>228</v>
      </c>
      <c r="C101" s="37"/>
      <c r="D101" s="66">
        <v>5</v>
      </c>
      <c r="E101" s="35"/>
      <c r="F101" s="35"/>
      <c r="G101" s="35"/>
      <c r="H101" s="35"/>
      <c r="I101" s="35"/>
      <c r="J101" s="35"/>
      <c r="K101" s="35"/>
      <c r="L101" s="35"/>
      <c r="M101" s="43">
        <v>5</v>
      </c>
      <c r="N101" s="35"/>
      <c r="O101" s="6"/>
      <c r="P101" s="45">
        <v>148</v>
      </c>
      <c r="Q101" s="39" t="str">
        <f t="shared" si="3"/>
        <v>.</v>
      </c>
      <c r="R101" s="7"/>
    </row>
    <row r="102" spans="1:18" ht="12.75" customHeight="1" x14ac:dyDescent="0.2">
      <c r="A102" s="46">
        <v>43069</v>
      </c>
      <c r="B102" s="41" t="s">
        <v>229</v>
      </c>
      <c r="C102" s="92">
        <v>326</v>
      </c>
      <c r="D102" s="66">
        <v>131.1</v>
      </c>
      <c r="E102" s="35"/>
      <c r="F102" s="35"/>
      <c r="G102" s="43">
        <v>131.1</v>
      </c>
      <c r="H102" s="35"/>
      <c r="I102" s="35"/>
      <c r="J102" s="35"/>
      <c r="K102" s="35"/>
      <c r="L102" s="35"/>
      <c r="M102" s="35"/>
      <c r="N102" s="35"/>
      <c r="O102" s="6"/>
      <c r="P102" s="45">
        <v>148</v>
      </c>
      <c r="Q102" s="39" t="str">
        <f t="shared" si="3"/>
        <v>.</v>
      </c>
      <c r="R102" s="7"/>
    </row>
    <row r="103" spans="1:18" ht="12.75" customHeight="1" x14ac:dyDescent="0.2">
      <c r="A103" s="46">
        <v>43074</v>
      </c>
      <c r="B103" s="41" t="s">
        <v>230</v>
      </c>
      <c r="C103" s="92">
        <v>324</v>
      </c>
      <c r="D103" s="66">
        <v>223.97</v>
      </c>
      <c r="E103" s="35"/>
      <c r="F103" s="35"/>
      <c r="G103" s="43">
        <v>223.97</v>
      </c>
      <c r="H103" s="35"/>
      <c r="I103" s="35"/>
      <c r="J103" s="35"/>
      <c r="K103" s="35"/>
      <c r="L103" s="35"/>
      <c r="M103" s="35"/>
      <c r="N103" s="35"/>
      <c r="O103" s="6"/>
      <c r="P103" s="45">
        <v>149</v>
      </c>
      <c r="Q103" s="39" t="str">
        <f t="shared" si="3"/>
        <v>.</v>
      </c>
      <c r="R103" s="7"/>
    </row>
    <row r="104" spans="1:18" ht="12.75" customHeight="1" x14ac:dyDescent="0.2">
      <c r="A104" s="46">
        <v>43074</v>
      </c>
      <c r="B104" s="41" t="s">
        <v>231</v>
      </c>
      <c r="C104" s="92">
        <v>328</v>
      </c>
      <c r="D104" s="66">
        <v>250</v>
      </c>
      <c r="E104" s="43">
        <v>250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6"/>
      <c r="P104" s="45">
        <v>149</v>
      </c>
      <c r="Q104" s="39" t="str">
        <f t="shared" si="3"/>
        <v>.</v>
      </c>
      <c r="R104" s="7"/>
    </row>
    <row r="105" spans="1:18" ht="12.75" customHeight="1" x14ac:dyDescent="0.2">
      <c r="A105" s="46">
        <v>43090</v>
      </c>
      <c r="B105" s="41" t="s">
        <v>232</v>
      </c>
      <c r="C105" s="92">
        <v>327</v>
      </c>
      <c r="D105" s="66">
        <v>25</v>
      </c>
      <c r="E105" s="35"/>
      <c r="F105" s="35"/>
      <c r="G105" s="93">
        <v>25</v>
      </c>
      <c r="H105" s="43"/>
      <c r="I105" s="35"/>
      <c r="J105" s="35"/>
      <c r="K105" s="35"/>
      <c r="L105" s="35"/>
      <c r="M105" s="35"/>
      <c r="N105" s="35"/>
      <c r="O105" s="6"/>
      <c r="P105" s="45">
        <v>149</v>
      </c>
      <c r="Q105" s="39" t="str">
        <f t="shared" si="3"/>
        <v>.</v>
      </c>
      <c r="R105" s="7"/>
    </row>
    <row r="106" spans="1:18" ht="12.75" customHeight="1" x14ac:dyDescent="0.2">
      <c r="A106" s="46">
        <v>43091</v>
      </c>
      <c r="B106" s="41" t="s">
        <v>233</v>
      </c>
      <c r="C106" s="37"/>
      <c r="D106" s="66">
        <v>5</v>
      </c>
      <c r="E106" s="35"/>
      <c r="F106" s="35"/>
      <c r="G106" s="35"/>
      <c r="H106" s="35"/>
      <c r="I106" s="35"/>
      <c r="J106" s="35"/>
      <c r="K106" s="35"/>
      <c r="L106" s="35"/>
      <c r="M106" s="43">
        <v>5</v>
      </c>
      <c r="N106" s="35"/>
      <c r="O106" s="6"/>
      <c r="P106" s="45">
        <v>149</v>
      </c>
      <c r="Q106" s="39" t="str">
        <f t="shared" si="3"/>
        <v>.</v>
      </c>
      <c r="R106" s="7"/>
    </row>
    <row r="107" spans="1:18" ht="12.75" customHeight="1" x14ac:dyDescent="0.2">
      <c r="A107" s="46">
        <v>43098</v>
      </c>
      <c r="B107" s="41" t="s">
        <v>234</v>
      </c>
      <c r="C107" s="92">
        <v>320</v>
      </c>
      <c r="D107" s="66">
        <v>202.25</v>
      </c>
      <c r="E107" s="35"/>
      <c r="F107" s="35"/>
      <c r="G107" s="43">
        <v>202.25</v>
      </c>
      <c r="H107" s="35"/>
      <c r="I107" s="35"/>
      <c r="J107" s="35"/>
      <c r="K107" s="35"/>
      <c r="L107" s="35"/>
      <c r="M107" s="35"/>
      <c r="N107" s="35"/>
      <c r="O107" s="6"/>
      <c r="P107" s="45">
        <v>149</v>
      </c>
      <c r="Q107" s="39" t="str">
        <f t="shared" si="3"/>
        <v>.</v>
      </c>
      <c r="R107" s="7"/>
    </row>
    <row r="108" spans="1:18" ht="12.75" customHeight="1" x14ac:dyDescent="0.2">
      <c r="A108" s="46">
        <v>43098</v>
      </c>
      <c r="B108" s="41" t="s">
        <v>235</v>
      </c>
      <c r="C108" s="92">
        <v>323</v>
      </c>
      <c r="D108" s="66">
        <v>127.4</v>
      </c>
      <c r="E108" s="35"/>
      <c r="F108" s="35"/>
      <c r="G108" s="43">
        <v>127.4</v>
      </c>
      <c r="H108" s="35"/>
      <c r="I108" s="35"/>
      <c r="J108" s="35"/>
      <c r="K108" s="35"/>
      <c r="L108" s="35"/>
      <c r="M108" s="35"/>
      <c r="N108" s="35"/>
      <c r="O108" s="6"/>
      <c r="P108" s="45">
        <v>149</v>
      </c>
      <c r="Q108" s="39" t="str">
        <f t="shared" si="3"/>
        <v>.</v>
      </c>
      <c r="R108" s="7"/>
    </row>
    <row r="109" spans="1:18" ht="12.75" customHeight="1" x14ac:dyDescent="0.2">
      <c r="A109" s="46">
        <v>43110</v>
      </c>
      <c r="B109" s="41" t="s">
        <v>236</v>
      </c>
      <c r="C109" s="92">
        <v>329</v>
      </c>
      <c r="D109" s="66">
        <v>250</v>
      </c>
      <c r="E109" s="43">
        <v>250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6"/>
      <c r="P109" s="45">
        <v>150</v>
      </c>
      <c r="Q109" s="39" t="str">
        <f t="shared" si="3"/>
        <v>.</v>
      </c>
      <c r="R109" s="7"/>
    </row>
    <row r="110" spans="1:18" ht="12.75" customHeight="1" x14ac:dyDescent="0.2">
      <c r="A110" s="46">
        <v>43119</v>
      </c>
      <c r="B110" s="41" t="s">
        <v>237</v>
      </c>
      <c r="C110" s="37"/>
      <c r="D110" s="66">
        <v>5</v>
      </c>
      <c r="E110" s="35"/>
      <c r="F110" s="35"/>
      <c r="G110" s="35"/>
      <c r="H110" s="35"/>
      <c r="I110" s="35"/>
      <c r="J110" s="35"/>
      <c r="K110" s="35"/>
      <c r="L110" s="35"/>
      <c r="M110" s="43">
        <v>5</v>
      </c>
      <c r="N110" s="35"/>
      <c r="O110" s="6"/>
      <c r="P110" s="45">
        <v>150</v>
      </c>
      <c r="Q110" s="39" t="str">
        <f t="shared" si="3"/>
        <v>.</v>
      </c>
      <c r="R110" s="7"/>
    </row>
    <row r="111" spans="1:18" ht="12.75" customHeight="1" x14ac:dyDescent="0.2">
      <c r="A111" s="46">
        <v>43122</v>
      </c>
      <c r="B111" s="6"/>
      <c r="C111" s="92">
        <v>322</v>
      </c>
      <c r="D111" s="66">
        <v>35</v>
      </c>
      <c r="E111" s="35"/>
      <c r="F111" s="35"/>
      <c r="G111" s="43">
        <v>35</v>
      </c>
      <c r="H111" s="35"/>
      <c r="I111" s="35"/>
      <c r="J111" s="35"/>
      <c r="K111" s="35"/>
      <c r="L111" s="35"/>
      <c r="M111" s="35"/>
      <c r="N111" s="35"/>
      <c r="O111" s="6"/>
      <c r="P111" s="45">
        <v>150</v>
      </c>
      <c r="Q111" s="39" t="str">
        <f t="shared" si="3"/>
        <v>.</v>
      </c>
      <c r="R111" s="7"/>
    </row>
    <row r="112" spans="1:18" ht="12.75" customHeight="1" x14ac:dyDescent="0.2">
      <c r="A112" s="46">
        <v>43153</v>
      </c>
      <c r="B112" s="41" t="s">
        <v>238</v>
      </c>
      <c r="C112" s="37"/>
      <c r="D112" s="66">
        <v>5</v>
      </c>
      <c r="E112" s="35"/>
      <c r="F112" s="35"/>
      <c r="G112" s="35"/>
      <c r="H112" s="35"/>
      <c r="I112" s="35"/>
      <c r="J112" s="35"/>
      <c r="K112" s="35"/>
      <c r="L112" s="35"/>
      <c r="M112" s="43">
        <v>5</v>
      </c>
      <c r="N112" s="35"/>
      <c r="O112" s="6"/>
      <c r="P112" s="45">
        <v>151</v>
      </c>
      <c r="Q112" s="39" t="str">
        <f t="shared" si="3"/>
        <v>.</v>
      </c>
      <c r="R112" s="7"/>
    </row>
    <row r="113" spans="1:18" ht="12.75" customHeight="1" x14ac:dyDescent="0.2">
      <c r="A113" s="46">
        <v>43181</v>
      </c>
      <c r="B113" s="41" t="s">
        <v>239</v>
      </c>
      <c r="C113" s="37"/>
      <c r="D113" s="66">
        <v>5</v>
      </c>
      <c r="E113" s="35"/>
      <c r="F113" s="35"/>
      <c r="G113" s="35"/>
      <c r="H113" s="35"/>
      <c r="I113" s="35"/>
      <c r="J113" s="35"/>
      <c r="K113" s="35"/>
      <c r="L113" s="35"/>
      <c r="M113" s="43">
        <v>5</v>
      </c>
      <c r="N113" s="35"/>
      <c r="O113" s="6"/>
      <c r="P113" s="45">
        <v>152</v>
      </c>
      <c r="Q113" s="39" t="str">
        <f t="shared" si="3"/>
        <v>.</v>
      </c>
      <c r="R113" s="7"/>
    </row>
    <row r="114" spans="1:18" ht="12.75" customHeight="1" x14ac:dyDescent="0.2">
      <c r="A114" s="46">
        <v>43209</v>
      </c>
      <c r="B114" s="41" t="s">
        <v>240</v>
      </c>
      <c r="C114" s="92"/>
      <c r="D114" s="66">
        <v>5</v>
      </c>
      <c r="E114" s="35"/>
      <c r="F114" s="35"/>
      <c r="G114" s="43"/>
      <c r="H114" s="35"/>
      <c r="I114" s="35"/>
      <c r="J114" s="35"/>
      <c r="K114" s="35"/>
      <c r="L114" s="35"/>
      <c r="M114" s="43">
        <v>5</v>
      </c>
      <c r="N114" s="35"/>
      <c r="O114" s="6"/>
      <c r="P114" s="45">
        <v>153</v>
      </c>
      <c r="Q114" s="39"/>
      <c r="R114" s="7"/>
    </row>
    <row r="115" spans="1:18" ht="12.75" customHeight="1" x14ac:dyDescent="0.2">
      <c r="A115" s="46">
        <v>43223</v>
      </c>
      <c r="B115" s="41" t="s">
        <v>241</v>
      </c>
      <c r="C115" s="92">
        <v>334</v>
      </c>
      <c r="D115" s="66">
        <v>70.45</v>
      </c>
      <c r="E115" s="35"/>
      <c r="F115" s="35"/>
      <c r="G115" s="43">
        <v>70.45</v>
      </c>
      <c r="H115" s="35"/>
      <c r="I115" s="35"/>
      <c r="J115" s="35"/>
      <c r="K115" s="35"/>
      <c r="L115" s="35"/>
      <c r="M115" s="35"/>
      <c r="N115" s="35"/>
      <c r="O115" s="6"/>
      <c r="P115" s="45">
        <v>154</v>
      </c>
      <c r="Q115" s="39" t="str">
        <f t="shared" ref="Q115:Q117" si="4">IF(SUM(E115:N115)=D115,".","Error")</f>
        <v>.</v>
      </c>
      <c r="R115" s="7"/>
    </row>
    <row r="116" spans="1:18" ht="12.75" customHeight="1" x14ac:dyDescent="0.2">
      <c r="A116" s="46">
        <v>43223</v>
      </c>
      <c r="B116" s="41" t="s">
        <v>242</v>
      </c>
      <c r="C116" s="92">
        <v>335</v>
      </c>
      <c r="D116" s="66">
        <v>250</v>
      </c>
      <c r="E116" s="43">
        <v>250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6"/>
      <c r="P116" s="45">
        <v>154</v>
      </c>
      <c r="Q116" s="39" t="str">
        <f t="shared" si="4"/>
        <v>.</v>
      </c>
      <c r="R116" s="7"/>
    </row>
    <row r="117" spans="1:18" ht="12.75" customHeight="1" x14ac:dyDescent="0.2">
      <c r="A117" s="79">
        <v>43242</v>
      </c>
      <c r="B117" s="41" t="s">
        <v>243</v>
      </c>
      <c r="C117" s="37"/>
      <c r="D117" s="66">
        <v>5</v>
      </c>
      <c r="E117" s="35"/>
      <c r="F117" s="35"/>
      <c r="G117" s="35"/>
      <c r="H117" s="35"/>
      <c r="I117" s="35"/>
      <c r="J117" s="35"/>
      <c r="K117" s="35"/>
      <c r="L117" s="35"/>
      <c r="M117" s="43">
        <v>5</v>
      </c>
      <c r="N117" s="35"/>
      <c r="O117" s="6"/>
      <c r="P117" s="45">
        <v>154</v>
      </c>
      <c r="Q117" s="39" t="str">
        <f t="shared" si="4"/>
        <v>.</v>
      </c>
      <c r="R117" s="7"/>
    </row>
    <row r="118" spans="1:18" ht="12.75" customHeight="1" x14ac:dyDescent="0.2">
      <c r="A118" s="79">
        <v>43269</v>
      </c>
      <c r="B118" s="41" t="s">
        <v>244</v>
      </c>
      <c r="C118" s="92">
        <v>336</v>
      </c>
      <c r="D118" s="71">
        <v>250</v>
      </c>
      <c r="E118" s="43">
        <v>250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6"/>
      <c r="P118" s="45">
        <v>155</v>
      </c>
      <c r="Q118" s="39"/>
      <c r="R118" s="7"/>
    </row>
    <row r="119" spans="1:18" ht="12.75" customHeight="1" x14ac:dyDescent="0.2">
      <c r="A119" s="79">
        <v>43269</v>
      </c>
      <c r="B119" s="41" t="s">
        <v>245</v>
      </c>
      <c r="C119" s="92">
        <v>337</v>
      </c>
      <c r="D119" s="71">
        <v>83.1</v>
      </c>
      <c r="E119" s="35"/>
      <c r="F119" s="35"/>
      <c r="G119" s="43">
        <v>83.1</v>
      </c>
      <c r="H119" s="35"/>
      <c r="I119" s="35"/>
      <c r="J119" s="35"/>
      <c r="K119" s="35"/>
      <c r="L119" s="35"/>
      <c r="M119" s="35"/>
      <c r="N119" s="35"/>
      <c r="O119" s="6"/>
      <c r="P119" s="45">
        <v>158</v>
      </c>
      <c r="Q119" s="39"/>
      <c r="R119" s="7"/>
    </row>
    <row r="120" spans="1:18" ht="12.75" customHeight="1" x14ac:dyDescent="0.2">
      <c r="A120" s="79">
        <v>43269</v>
      </c>
      <c r="B120" s="41" t="s">
        <v>246</v>
      </c>
      <c r="C120" s="92">
        <v>338</v>
      </c>
      <c r="D120" s="71">
        <v>83.1</v>
      </c>
      <c r="E120" s="35"/>
      <c r="F120" s="35"/>
      <c r="G120" s="43">
        <v>83.1</v>
      </c>
      <c r="H120" s="35"/>
      <c r="I120" s="35"/>
      <c r="J120" s="35"/>
      <c r="K120" s="35"/>
      <c r="L120" s="35"/>
      <c r="M120" s="35"/>
      <c r="N120" s="35"/>
      <c r="O120" s="6"/>
      <c r="P120" s="45">
        <v>158</v>
      </c>
      <c r="Q120" s="39"/>
      <c r="R120" s="7"/>
    </row>
    <row r="121" spans="1:18" ht="12.75" customHeight="1" x14ac:dyDescent="0.2">
      <c r="A121" s="79">
        <v>43269</v>
      </c>
      <c r="B121" s="41" t="s">
        <v>247</v>
      </c>
      <c r="C121" s="92">
        <v>339</v>
      </c>
      <c r="D121" s="71">
        <v>115</v>
      </c>
      <c r="E121" s="35"/>
      <c r="F121" s="35"/>
      <c r="G121" s="43">
        <v>115</v>
      </c>
      <c r="H121" s="35"/>
      <c r="I121" s="35"/>
      <c r="J121" s="35"/>
      <c r="K121" s="35"/>
      <c r="L121" s="35"/>
      <c r="M121" s="35"/>
      <c r="N121" s="35"/>
      <c r="O121" s="6"/>
      <c r="P121" s="45">
        <v>158</v>
      </c>
      <c r="Q121" s="39"/>
      <c r="R121" s="7"/>
    </row>
    <row r="122" spans="1:18" ht="12.75" customHeight="1" x14ac:dyDescent="0.2">
      <c r="A122" s="79">
        <v>43269</v>
      </c>
      <c r="B122" s="41" t="s">
        <v>248</v>
      </c>
      <c r="C122" s="92">
        <v>341</v>
      </c>
      <c r="D122" s="71">
        <v>80</v>
      </c>
      <c r="E122" s="35"/>
      <c r="F122" s="35"/>
      <c r="G122" s="35"/>
      <c r="H122" s="43">
        <v>80</v>
      </c>
      <c r="I122" s="35"/>
      <c r="J122" s="35"/>
      <c r="K122" s="35"/>
      <c r="L122" s="35"/>
      <c r="M122" s="35"/>
      <c r="N122" s="35"/>
      <c r="O122" s="6"/>
      <c r="P122" s="45">
        <v>155</v>
      </c>
      <c r="Q122" s="39"/>
      <c r="R122" s="7"/>
    </row>
    <row r="123" spans="1:18" ht="12.75" customHeight="1" x14ac:dyDescent="0.2">
      <c r="A123" s="79">
        <v>43273</v>
      </c>
      <c r="B123" s="41" t="s">
        <v>249</v>
      </c>
      <c r="C123" s="37"/>
      <c r="D123" s="71">
        <v>5</v>
      </c>
      <c r="E123" s="35"/>
      <c r="F123" s="35"/>
      <c r="G123" s="35"/>
      <c r="H123" s="35"/>
      <c r="I123" s="35"/>
      <c r="J123" s="35"/>
      <c r="K123" s="35"/>
      <c r="L123" s="35"/>
      <c r="M123" s="43">
        <v>5</v>
      </c>
      <c r="N123" s="35"/>
      <c r="O123" s="6"/>
      <c r="P123" s="45">
        <v>155</v>
      </c>
      <c r="Q123" s="39"/>
      <c r="R123" s="7"/>
    </row>
    <row r="124" spans="1:18" ht="12.75" customHeight="1" x14ac:dyDescent="0.2">
      <c r="A124" s="79">
        <v>43297</v>
      </c>
      <c r="B124" s="41" t="s">
        <v>250</v>
      </c>
      <c r="C124" s="92">
        <v>330</v>
      </c>
      <c r="D124" s="71">
        <v>250</v>
      </c>
      <c r="E124" s="43">
        <v>250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6"/>
      <c r="P124" s="45">
        <v>156</v>
      </c>
      <c r="Q124" s="39"/>
      <c r="R124" s="7"/>
    </row>
    <row r="125" spans="1:18" ht="12.75" customHeight="1" x14ac:dyDescent="0.2">
      <c r="A125" s="79">
        <v>43301</v>
      </c>
      <c r="B125" s="41" t="s">
        <v>251</v>
      </c>
      <c r="C125" s="37"/>
      <c r="D125" s="71">
        <v>5</v>
      </c>
      <c r="E125" s="35"/>
      <c r="F125" s="35"/>
      <c r="G125" s="35"/>
      <c r="H125" s="35"/>
      <c r="I125" s="35"/>
      <c r="J125" s="35"/>
      <c r="K125" s="35"/>
      <c r="L125" s="35"/>
      <c r="M125" s="43">
        <v>5</v>
      </c>
      <c r="N125" s="35"/>
      <c r="O125" s="6"/>
      <c r="P125" s="45">
        <v>156</v>
      </c>
      <c r="Q125" s="39"/>
      <c r="R125" s="7"/>
    </row>
    <row r="126" spans="1:18" ht="12.75" customHeight="1" x14ac:dyDescent="0.2">
      <c r="A126" s="79">
        <v>43306</v>
      </c>
      <c r="B126" s="41" t="s">
        <v>150</v>
      </c>
      <c r="C126" s="37"/>
      <c r="D126" s="71">
        <v>600</v>
      </c>
      <c r="E126" s="35"/>
      <c r="F126" s="35"/>
      <c r="G126" s="35"/>
      <c r="H126" s="35"/>
      <c r="I126" s="35"/>
      <c r="J126" s="35"/>
      <c r="K126" s="35"/>
      <c r="L126" s="43">
        <v>600</v>
      </c>
      <c r="M126" s="35"/>
      <c r="N126" s="35"/>
      <c r="O126" s="6"/>
      <c r="P126" s="45">
        <v>156</v>
      </c>
      <c r="Q126" s="39"/>
      <c r="R126" s="7"/>
    </row>
    <row r="127" spans="1:18" ht="12.75" customHeight="1" x14ac:dyDescent="0.2">
      <c r="A127" s="79">
        <v>43308</v>
      </c>
      <c r="B127" s="41" t="s">
        <v>150</v>
      </c>
      <c r="C127" s="37"/>
      <c r="D127" s="71">
        <v>100</v>
      </c>
      <c r="E127" s="35"/>
      <c r="F127" s="35"/>
      <c r="G127" s="35"/>
      <c r="H127" s="35"/>
      <c r="I127" s="35"/>
      <c r="J127" s="35"/>
      <c r="K127" s="35"/>
      <c r="L127" s="43">
        <v>100</v>
      </c>
      <c r="M127" s="35"/>
      <c r="N127" s="35"/>
      <c r="O127" s="6"/>
      <c r="P127" s="45">
        <v>157</v>
      </c>
      <c r="Q127" s="39"/>
      <c r="R127" s="7"/>
    </row>
    <row r="128" spans="1:18" ht="12.75" customHeight="1" x14ac:dyDescent="0.2">
      <c r="A128" s="79">
        <v>43319</v>
      </c>
      <c r="B128" s="41" t="s">
        <v>252</v>
      </c>
      <c r="C128" s="92">
        <v>331</v>
      </c>
      <c r="D128" s="71">
        <v>250</v>
      </c>
      <c r="E128" s="43">
        <v>250</v>
      </c>
      <c r="G128" s="35"/>
      <c r="H128" s="35"/>
      <c r="I128" s="35"/>
      <c r="J128" s="35"/>
      <c r="K128" s="35"/>
      <c r="L128" s="43"/>
      <c r="M128" s="35"/>
      <c r="N128" s="35"/>
      <c r="O128" s="6"/>
      <c r="P128" s="45">
        <v>158</v>
      </c>
      <c r="Q128" s="39"/>
      <c r="R128" s="7"/>
    </row>
    <row r="129" spans="1:18" ht="12.75" customHeight="1" x14ac:dyDescent="0.2">
      <c r="A129" s="79">
        <v>43334</v>
      </c>
      <c r="B129" s="41" t="s">
        <v>253</v>
      </c>
      <c r="C129" s="37"/>
      <c r="D129" s="71">
        <v>5.25</v>
      </c>
      <c r="E129" s="35"/>
      <c r="F129" s="35"/>
      <c r="G129" s="35"/>
      <c r="H129" s="35"/>
      <c r="I129" s="35"/>
      <c r="J129" s="35"/>
      <c r="K129" s="35"/>
      <c r="L129" s="43"/>
      <c r="M129" s="43">
        <v>5.25</v>
      </c>
      <c r="N129" s="35"/>
      <c r="O129" s="6"/>
      <c r="P129" s="45">
        <v>158</v>
      </c>
      <c r="Q129" s="39"/>
      <c r="R129" s="7"/>
    </row>
    <row r="130" spans="1:18" ht="12.75" customHeight="1" x14ac:dyDescent="0.2">
      <c r="A130" s="79">
        <v>43346</v>
      </c>
      <c r="B130" s="41" t="s">
        <v>254</v>
      </c>
      <c r="C130" s="92">
        <v>333</v>
      </c>
      <c r="D130" s="71">
        <v>213.6</v>
      </c>
      <c r="E130" s="35"/>
      <c r="F130" s="35"/>
      <c r="G130" s="35"/>
      <c r="H130" s="35"/>
      <c r="I130" s="35"/>
      <c r="J130" s="35"/>
      <c r="K130" s="43">
        <v>213.6</v>
      </c>
      <c r="L130" s="35"/>
      <c r="M130" s="35"/>
      <c r="N130" s="35"/>
      <c r="O130" s="6"/>
      <c r="P130" s="45">
        <v>159</v>
      </c>
      <c r="Q130" s="39"/>
      <c r="R130" s="7"/>
    </row>
    <row r="131" spans="1:18" ht="12.75" customHeight="1" x14ac:dyDescent="0.2">
      <c r="A131" s="79">
        <v>43347</v>
      </c>
      <c r="B131" s="41" t="s">
        <v>255</v>
      </c>
      <c r="C131" s="92">
        <v>332</v>
      </c>
      <c r="D131" s="71">
        <v>250</v>
      </c>
      <c r="E131" s="43">
        <v>250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6"/>
      <c r="P131" s="45">
        <v>159</v>
      </c>
      <c r="Q131" s="39"/>
      <c r="R131" s="7"/>
    </row>
    <row r="132" spans="1:18" ht="12.75" customHeight="1" x14ac:dyDescent="0.2">
      <c r="A132" s="79">
        <v>43364</v>
      </c>
      <c r="B132" s="41" t="s">
        <v>256</v>
      </c>
      <c r="C132" s="37"/>
      <c r="D132" s="71">
        <v>5</v>
      </c>
      <c r="E132" s="35"/>
      <c r="F132" s="35"/>
      <c r="G132" s="35"/>
      <c r="H132" s="35"/>
      <c r="I132" s="35"/>
      <c r="J132" s="35"/>
      <c r="K132" s="35"/>
      <c r="L132" s="35"/>
      <c r="M132" s="43">
        <v>5</v>
      </c>
      <c r="N132" s="35"/>
      <c r="O132" s="6"/>
      <c r="P132" s="45">
        <v>159</v>
      </c>
      <c r="Q132" s="39"/>
      <c r="R132" s="7"/>
    </row>
    <row r="133" spans="1:18" ht="12.75" customHeight="1" x14ac:dyDescent="0.2">
      <c r="A133" s="79">
        <v>43381</v>
      </c>
      <c r="B133" s="41" t="s">
        <v>257</v>
      </c>
      <c r="C133" s="92">
        <v>351</v>
      </c>
      <c r="D133" s="71">
        <v>250</v>
      </c>
      <c r="E133" s="43">
        <v>250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6"/>
      <c r="P133" s="45">
        <v>160</v>
      </c>
      <c r="Q133" s="39"/>
      <c r="R133" s="7"/>
    </row>
    <row r="134" spans="1:18" ht="12.75" customHeight="1" x14ac:dyDescent="0.2">
      <c r="A134" s="79">
        <v>43395</v>
      </c>
      <c r="B134" s="41" t="s">
        <v>258</v>
      </c>
      <c r="C134" s="37"/>
      <c r="D134" s="71">
        <v>5</v>
      </c>
      <c r="E134" s="35"/>
      <c r="F134" s="35"/>
      <c r="G134" s="35"/>
      <c r="H134" s="35"/>
      <c r="I134" s="35"/>
      <c r="J134" s="35"/>
      <c r="K134" s="35"/>
      <c r="L134" s="35"/>
      <c r="M134" s="43">
        <v>5</v>
      </c>
      <c r="N134" s="35"/>
      <c r="O134" s="6"/>
      <c r="P134" s="45">
        <v>160</v>
      </c>
      <c r="Q134" s="39"/>
      <c r="R134" s="7"/>
    </row>
    <row r="135" spans="1:18" ht="12.75" customHeight="1" x14ac:dyDescent="0.2">
      <c r="A135" s="79">
        <v>43396</v>
      </c>
      <c r="B135" s="41" t="s">
        <v>150</v>
      </c>
      <c r="C135" s="37"/>
      <c r="D135" s="71">
        <v>400</v>
      </c>
      <c r="E135" s="35"/>
      <c r="F135" s="35"/>
      <c r="G135" s="35"/>
      <c r="H135" s="35"/>
      <c r="I135" s="35"/>
      <c r="J135" s="35"/>
      <c r="K135" s="35"/>
      <c r="L135" s="43">
        <v>400</v>
      </c>
      <c r="M135" s="35"/>
      <c r="N135" s="35"/>
      <c r="O135" s="6"/>
      <c r="P135" s="45">
        <v>160</v>
      </c>
      <c r="Q135" s="39"/>
      <c r="R135" s="7"/>
    </row>
    <row r="136" spans="1:18" ht="12.75" customHeight="1" x14ac:dyDescent="0.2">
      <c r="A136" s="79">
        <v>43402</v>
      </c>
      <c r="B136" s="41" t="s">
        <v>150</v>
      </c>
      <c r="C136" s="37"/>
      <c r="D136" s="71">
        <v>100</v>
      </c>
      <c r="E136" s="35"/>
      <c r="F136" s="35"/>
      <c r="G136" s="35"/>
      <c r="H136" s="35"/>
      <c r="I136" s="35"/>
      <c r="J136" s="35"/>
      <c r="K136" s="35"/>
      <c r="L136" s="43">
        <v>100</v>
      </c>
      <c r="M136" s="35"/>
      <c r="N136" s="35"/>
      <c r="O136" s="6"/>
      <c r="P136" s="45">
        <v>160</v>
      </c>
      <c r="Q136" s="39"/>
      <c r="R136" s="7"/>
    </row>
    <row r="137" spans="1:18" ht="12.75" customHeight="1" x14ac:dyDescent="0.2">
      <c r="A137" s="79">
        <v>43406</v>
      </c>
      <c r="B137" s="41" t="s">
        <v>150</v>
      </c>
      <c r="C137" s="37"/>
      <c r="D137" s="71">
        <v>200</v>
      </c>
      <c r="E137" s="35"/>
      <c r="F137" s="35"/>
      <c r="G137" s="35"/>
      <c r="H137" s="35"/>
      <c r="I137" s="35"/>
      <c r="J137" s="35"/>
      <c r="K137" s="35"/>
      <c r="L137" s="43">
        <v>200</v>
      </c>
      <c r="M137" s="35"/>
      <c r="N137" s="35"/>
      <c r="O137" s="6"/>
      <c r="P137" s="45">
        <v>161</v>
      </c>
      <c r="Q137" s="39"/>
      <c r="R137" s="7"/>
    </row>
    <row r="138" spans="1:18" ht="12.75" customHeight="1" x14ac:dyDescent="0.2">
      <c r="A138" s="79">
        <v>43410</v>
      </c>
      <c r="B138" s="41" t="s">
        <v>259</v>
      </c>
      <c r="C138" s="92">
        <v>355</v>
      </c>
      <c r="D138" s="71">
        <v>250</v>
      </c>
      <c r="E138" s="43">
        <v>250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6"/>
      <c r="P138" s="45">
        <v>161</v>
      </c>
      <c r="Q138" s="39"/>
      <c r="R138" s="7"/>
    </row>
    <row r="139" spans="1:18" ht="12.75" customHeight="1" x14ac:dyDescent="0.2">
      <c r="A139" s="79">
        <v>43413</v>
      </c>
      <c r="B139" s="41" t="s">
        <v>150</v>
      </c>
      <c r="C139" s="37"/>
      <c r="D139" s="71">
        <v>500</v>
      </c>
      <c r="E139" s="35"/>
      <c r="F139" s="35"/>
      <c r="G139" s="35"/>
      <c r="H139" s="35"/>
      <c r="I139" s="35"/>
      <c r="J139" s="35"/>
      <c r="K139" s="35"/>
      <c r="L139" s="43">
        <v>500</v>
      </c>
      <c r="M139" s="35"/>
      <c r="N139" s="35"/>
      <c r="O139" s="6"/>
      <c r="P139" s="45">
        <v>161</v>
      </c>
      <c r="Q139" s="39"/>
      <c r="R139" s="7"/>
    </row>
    <row r="140" spans="1:18" ht="12.75" customHeight="1" x14ac:dyDescent="0.2">
      <c r="A140" s="79">
        <v>43418</v>
      </c>
      <c r="B140" s="41" t="s">
        <v>260</v>
      </c>
      <c r="C140" s="92">
        <v>352</v>
      </c>
      <c r="D140" s="71">
        <v>16.8</v>
      </c>
      <c r="E140" s="35"/>
      <c r="F140" s="35"/>
      <c r="G140" s="35"/>
      <c r="H140" s="43">
        <v>16.8</v>
      </c>
      <c r="I140" s="35"/>
      <c r="J140" s="35"/>
      <c r="K140" s="35"/>
      <c r="L140" s="35"/>
      <c r="M140" s="35"/>
      <c r="N140" s="35"/>
      <c r="O140" s="6"/>
      <c r="P140" s="45">
        <v>161</v>
      </c>
      <c r="Q140" s="39"/>
      <c r="R140" s="7"/>
    </row>
    <row r="141" spans="1:18" ht="12.75" customHeight="1" x14ac:dyDescent="0.2">
      <c r="A141" s="79">
        <v>43426</v>
      </c>
      <c r="B141" s="41" t="s">
        <v>261</v>
      </c>
      <c r="C141" s="37"/>
      <c r="D141" s="71">
        <v>5</v>
      </c>
      <c r="E141" s="35"/>
      <c r="F141" s="35"/>
      <c r="G141" s="35"/>
      <c r="H141" s="35"/>
      <c r="I141" s="35"/>
      <c r="J141" s="35"/>
      <c r="K141" s="35"/>
      <c r="L141" s="35"/>
      <c r="M141" s="43">
        <v>5</v>
      </c>
      <c r="N141" s="35"/>
      <c r="O141" s="6"/>
      <c r="P141" s="45">
        <v>161</v>
      </c>
      <c r="Q141" s="39"/>
      <c r="R141" s="7"/>
    </row>
    <row r="142" spans="1:18" ht="12.75" customHeight="1" x14ac:dyDescent="0.2">
      <c r="A142" s="79">
        <v>43806</v>
      </c>
      <c r="B142" s="41" t="s">
        <v>262</v>
      </c>
      <c r="C142" s="92">
        <v>359</v>
      </c>
      <c r="D142" s="71">
        <v>250</v>
      </c>
      <c r="E142" s="43">
        <v>250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6"/>
      <c r="P142" s="45">
        <v>162</v>
      </c>
      <c r="Q142" s="39"/>
      <c r="R142" s="7"/>
    </row>
    <row r="143" spans="1:18" ht="12.75" customHeight="1" x14ac:dyDescent="0.2">
      <c r="A143" s="79">
        <v>43448</v>
      </c>
      <c r="B143" s="41" t="s">
        <v>263</v>
      </c>
      <c r="C143" s="92">
        <v>353</v>
      </c>
      <c r="D143" s="71">
        <v>34.46</v>
      </c>
      <c r="E143" s="35"/>
      <c r="F143" s="35"/>
      <c r="G143" s="35"/>
      <c r="H143" s="43">
        <v>34.46</v>
      </c>
      <c r="I143" s="35"/>
      <c r="J143" s="35"/>
      <c r="K143" s="35"/>
      <c r="L143" s="35"/>
      <c r="M143" s="35"/>
      <c r="N143" s="35"/>
      <c r="O143" s="6"/>
      <c r="P143" s="45">
        <v>162</v>
      </c>
      <c r="Q143" s="39"/>
      <c r="R143" s="7"/>
    </row>
    <row r="144" spans="1:18" ht="12.75" customHeight="1" x14ac:dyDescent="0.2">
      <c r="A144" s="79">
        <v>43448</v>
      </c>
      <c r="B144" s="44" t="s">
        <v>264</v>
      </c>
      <c r="C144" s="92">
        <v>358</v>
      </c>
      <c r="D144" s="71">
        <v>116</v>
      </c>
      <c r="E144" s="35"/>
      <c r="F144" s="35"/>
      <c r="G144" s="35"/>
      <c r="H144" s="43">
        <v>116</v>
      </c>
      <c r="I144" s="35"/>
      <c r="J144" s="35"/>
      <c r="K144" s="35"/>
      <c r="L144" s="35"/>
      <c r="M144" s="35"/>
      <c r="N144" s="35"/>
      <c r="O144" s="6"/>
      <c r="P144" s="45">
        <v>162</v>
      </c>
      <c r="Q144" s="39"/>
      <c r="R144" s="7"/>
    </row>
    <row r="145" spans="1:18" ht="12.75" customHeight="1" x14ac:dyDescent="0.2">
      <c r="A145" s="79">
        <v>43452</v>
      </c>
      <c r="B145" s="41" t="s">
        <v>265</v>
      </c>
      <c r="C145" s="92">
        <v>357</v>
      </c>
      <c r="D145" s="71">
        <v>44.4</v>
      </c>
      <c r="E145" s="35"/>
      <c r="F145" s="35"/>
      <c r="G145" s="35"/>
      <c r="H145" s="43">
        <v>44.4</v>
      </c>
      <c r="I145" s="35"/>
      <c r="J145" s="35"/>
      <c r="K145" s="35"/>
      <c r="L145" s="35"/>
      <c r="M145" s="35"/>
      <c r="N145" s="35"/>
      <c r="O145" s="6"/>
      <c r="P145" s="45">
        <v>162</v>
      </c>
      <c r="Q145" s="39"/>
      <c r="R145" s="7"/>
    </row>
    <row r="146" spans="1:18" ht="12.75" customHeight="1" x14ac:dyDescent="0.2">
      <c r="A146" s="79">
        <v>43455</v>
      </c>
      <c r="B146" s="41" t="s">
        <v>266</v>
      </c>
      <c r="C146" s="37"/>
      <c r="D146" s="71">
        <v>5</v>
      </c>
      <c r="E146" s="35"/>
      <c r="F146" s="35"/>
      <c r="G146" s="35"/>
      <c r="H146" s="35"/>
      <c r="I146" s="35"/>
      <c r="J146" s="35"/>
      <c r="K146" s="35"/>
      <c r="L146" s="35"/>
      <c r="M146" s="43">
        <v>5</v>
      </c>
      <c r="N146" s="35"/>
      <c r="O146" s="6"/>
      <c r="P146" s="45"/>
      <c r="Q146" s="39"/>
      <c r="R146" s="7"/>
    </row>
    <row r="147" spans="1:18" ht="12.75" customHeight="1" x14ac:dyDescent="0.2">
      <c r="A147" s="69"/>
      <c r="B147" s="41"/>
      <c r="C147" s="37"/>
      <c r="D147" s="9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6"/>
      <c r="P147" s="45"/>
      <c r="Q147" s="39"/>
      <c r="R147" s="7"/>
    </row>
    <row r="148" spans="1:18" ht="12.75" customHeight="1" x14ac:dyDescent="0.2">
      <c r="A148" s="69"/>
      <c r="B148" s="41"/>
      <c r="C148" s="37"/>
      <c r="D148" s="9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6"/>
      <c r="P148" s="45"/>
      <c r="Q148" s="39"/>
      <c r="R148" s="7"/>
    </row>
    <row r="149" spans="1:18" ht="12.75" customHeight="1" x14ac:dyDescent="0.2">
      <c r="A149" s="69"/>
      <c r="B149" s="41"/>
      <c r="C149" s="37"/>
      <c r="D149" s="9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6"/>
      <c r="P149" s="45"/>
      <c r="Q149" s="39"/>
      <c r="R149" s="7"/>
    </row>
    <row r="150" spans="1:18" ht="12.75" customHeight="1" x14ac:dyDescent="0.2">
      <c r="A150" s="69"/>
      <c r="B150" s="41"/>
      <c r="C150" s="37"/>
      <c r="D150" s="9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6"/>
      <c r="P150" s="45"/>
      <c r="Q150" s="39"/>
      <c r="R150" s="7"/>
    </row>
    <row r="151" spans="1:18" ht="12.75" customHeight="1" x14ac:dyDescent="0.2">
      <c r="A151" s="69"/>
      <c r="B151" s="41"/>
      <c r="C151" s="37"/>
      <c r="D151" s="9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6"/>
      <c r="P151" s="45"/>
      <c r="Q151" s="39"/>
      <c r="R151" s="7"/>
    </row>
    <row r="152" spans="1:18" ht="12.75" customHeight="1" x14ac:dyDescent="0.2">
      <c r="A152" s="95"/>
      <c r="B152" s="48"/>
      <c r="C152" s="49"/>
      <c r="D152" s="50">
        <f t="shared" ref="D152:F152" si="5">SUM(D2:D117)</f>
        <v>23179.010000000002</v>
      </c>
      <c r="E152" s="50">
        <f t="shared" si="5"/>
        <v>7250</v>
      </c>
      <c r="F152" s="50">
        <f t="shared" si="5"/>
        <v>0</v>
      </c>
      <c r="G152" s="50">
        <f t="shared" ref="G152:N152" si="6">SUM(G2:G146)</f>
        <v>4110.1900000000005</v>
      </c>
      <c r="H152" s="50">
        <f t="shared" si="6"/>
        <v>1225.4000000000001</v>
      </c>
      <c r="I152" s="50">
        <f t="shared" si="6"/>
        <v>400</v>
      </c>
      <c r="J152" s="50">
        <f t="shared" si="6"/>
        <v>473.6</v>
      </c>
      <c r="K152" s="50">
        <f t="shared" si="6"/>
        <v>213.6</v>
      </c>
      <c r="L152" s="50">
        <f t="shared" si="6"/>
        <v>11800</v>
      </c>
      <c r="M152" s="50">
        <f t="shared" si="6"/>
        <v>105.25</v>
      </c>
      <c r="N152" s="50">
        <f t="shared" si="6"/>
        <v>322.68</v>
      </c>
      <c r="O152" s="6"/>
      <c r="P152" s="36" t="s">
        <v>154</v>
      </c>
      <c r="Q152" s="39" t="str">
        <f>IF(SUM(E152:N152)=D152,".","Error")</f>
        <v>Error</v>
      </c>
      <c r="R152" s="7"/>
    </row>
    <row r="153" spans="1:18" ht="12.75" customHeight="1" x14ac:dyDescent="0.2">
      <c r="A153" s="40"/>
      <c r="B153" s="6"/>
      <c r="C153" s="37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6"/>
      <c r="P153" s="36"/>
      <c r="Q153" s="22"/>
      <c r="R153" s="7"/>
    </row>
    <row r="154" spans="1:18" ht="12.75" customHeight="1" x14ac:dyDescent="0.2">
      <c r="A154" s="40"/>
      <c r="B154" s="6"/>
      <c r="C154" s="37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6"/>
      <c r="P154" s="36"/>
      <c r="Q154" s="22"/>
      <c r="R154" s="7"/>
    </row>
    <row r="155" spans="1:18" ht="12.75" customHeight="1" x14ac:dyDescent="0.2">
      <c r="A155" s="40"/>
      <c r="B155" s="6"/>
      <c r="C155" s="37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6"/>
      <c r="P155" s="36"/>
      <c r="Q155" s="22"/>
      <c r="R155" s="7"/>
    </row>
    <row r="156" spans="1:18" ht="12.75" customHeight="1" x14ac:dyDescent="0.2">
      <c r="A156" s="40"/>
      <c r="B156" s="6"/>
      <c r="C156" s="37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6"/>
      <c r="P156" s="36"/>
      <c r="Q156" s="22"/>
      <c r="R156" s="7"/>
    </row>
    <row r="157" spans="1:18" ht="12.75" customHeight="1" x14ac:dyDescent="0.2">
      <c r="A157" s="40"/>
      <c r="B157" s="6"/>
      <c r="C157" s="37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6"/>
      <c r="P157" s="36"/>
      <c r="Q157" s="22"/>
      <c r="R157" s="7"/>
    </row>
    <row r="158" spans="1:18" ht="12.75" customHeight="1" x14ac:dyDescent="0.2">
      <c r="A158" s="40"/>
      <c r="B158" s="6"/>
      <c r="C158" s="37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6"/>
      <c r="P158" s="36"/>
      <c r="Q158" s="22"/>
      <c r="R158" s="7"/>
    </row>
    <row r="159" spans="1:18" ht="12.75" customHeight="1" x14ac:dyDescent="0.2">
      <c r="A159" s="40"/>
      <c r="B159" s="6"/>
      <c r="C159" s="37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6"/>
      <c r="P159" s="36"/>
      <c r="Q159" s="22"/>
      <c r="R159" s="7"/>
    </row>
    <row r="160" spans="1:18" x14ac:dyDescent="0.2">
      <c r="A160" s="96" t="s">
        <v>148</v>
      </c>
      <c r="B160" s="6"/>
      <c r="C160" s="37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6"/>
      <c r="P160" s="36"/>
      <c r="Q160" s="22"/>
      <c r="R160" s="7"/>
    </row>
    <row r="161" spans="1:18" ht="34.5" customHeight="1" x14ac:dyDescent="0.2">
      <c r="A161" s="11" t="s">
        <v>1</v>
      </c>
      <c r="B161" s="12" t="s">
        <v>3</v>
      </c>
      <c r="C161" s="14" t="s">
        <v>267</v>
      </c>
      <c r="D161" s="16" t="s">
        <v>4</v>
      </c>
      <c r="E161" s="29" t="s">
        <v>15</v>
      </c>
      <c r="F161" s="29" t="s">
        <v>30</v>
      </c>
      <c r="G161" s="29" t="s">
        <v>31</v>
      </c>
      <c r="H161" s="29" t="s">
        <v>32</v>
      </c>
      <c r="I161" s="29" t="s">
        <v>33</v>
      </c>
      <c r="J161" s="29" t="s">
        <v>34</v>
      </c>
      <c r="K161" s="29" t="s">
        <v>35</v>
      </c>
      <c r="L161" s="29" t="s">
        <v>20</v>
      </c>
      <c r="M161" s="29" t="s">
        <v>36</v>
      </c>
      <c r="N161" s="31" t="s">
        <v>21</v>
      </c>
      <c r="O161" s="6"/>
      <c r="P161" s="84" t="s">
        <v>22</v>
      </c>
      <c r="Q161" s="22"/>
      <c r="R161" s="7"/>
    </row>
    <row r="162" spans="1:18" ht="12.75" customHeight="1" x14ac:dyDescent="0.2">
      <c r="M162" s="35"/>
      <c r="N162" s="35"/>
      <c r="O162" s="6"/>
      <c r="P162" s="97"/>
      <c r="Q162" s="39" t="str">
        <f>IF(SUM(E162:N162)=Income!D$248,".","Error")</f>
        <v>.</v>
      </c>
      <c r="R162" s="7"/>
    </row>
    <row r="163" spans="1:18" ht="12.75" customHeight="1" x14ac:dyDescent="0.2">
      <c r="A163" s="46"/>
      <c r="B163" s="75"/>
      <c r="D163" s="98">
        <v>1900</v>
      </c>
      <c r="L163" s="44"/>
      <c r="M163" s="35"/>
      <c r="N163" s="35"/>
      <c r="O163" s="6"/>
      <c r="P163" s="99">
        <v>81</v>
      </c>
      <c r="Q163" s="39" t="str">
        <f>IF(SUM(E163:N163)=Income!D$125,".","Error")</f>
        <v>Error</v>
      </c>
      <c r="R163" s="7"/>
    </row>
    <row r="164" spans="1:18" ht="12.75" customHeight="1" x14ac:dyDescent="0.2">
      <c r="A164" s="46">
        <v>42429</v>
      </c>
      <c r="B164" s="100" t="s">
        <v>152</v>
      </c>
      <c r="D164" s="98">
        <v>100</v>
      </c>
      <c r="L164" s="44">
        <v>100</v>
      </c>
      <c r="M164" s="35"/>
      <c r="N164" s="35"/>
      <c r="O164" s="6"/>
      <c r="P164" s="99">
        <v>98</v>
      </c>
      <c r="Q164" s="39" t="str">
        <f>IF(SUM(E164:N164)=Income!D$126,".","Error")</f>
        <v>Error</v>
      </c>
      <c r="R164" s="7"/>
    </row>
    <row r="165" spans="1:18" ht="12.75" customHeight="1" x14ac:dyDescent="0.2">
      <c r="A165" s="46">
        <v>42523</v>
      </c>
      <c r="B165" s="100" t="s">
        <v>152</v>
      </c>
      <c r="D165" s="98">
        <v>100</v>
      </c>
      <c r="L165" s="44">
        <v>100</v>
      </c>
      <c r="M165" s="35"/>
      <c r="N165" s="35"/>
      <c r="O165" s="6"/>
      <c r="P165" s="99">
        <v>102</v>
      </c>
      <c r="Q165" s="39" t="str">
        <f>IF(SUM(E165:N165)=Income!D$125,".","Error")</f>
        <v>.</v>
      </c>
      <c r="R165" s="7"/>
    </row>
    <row r="166" spans="1:18" ht="12.75" customHeight="1" x14ac:dyDescent="0.2">
      <c r="A166" s="46">
        <v>42527</v>
      </c>
      <c r="B166" s="100" t="s">
        <v>152</v>
      </c>
      <c r="D166" s="98">
        <v>300</v>
      </c>
      <c r="L166" s="44">
        <v>300</v>
      </c>
      <c r="M166" s="35"/>
      <c r="N166" s="35"/>
      <c r="O166" s="6"/>
      <c r="P166" s="99">
        <v>102</v>
      </c>
      <c r="Q166" s="39" t="str">
        <f>IF(SUM(E166:N166)=Income!D$125,".","Error")</f>
        <v>Error</v>
      </c>
      <c r="R166" s="7"/>
    </row>
    <row r="167" spans="1:18" ht="12.75" customHeight="1" x14ac:dyDescent="0.2">
      <c r="A167" s="46">
        <v>42559</v>
      </c>
      <c r="B167" s="100" t="s">
        <v>152</v>
      </c>
      <c r="D167" s="98">
        <v>200</v>
      </c>
      <c r="L167" s="44">
        <v>200</v>
      </c>
      <c r="M167" s="35"/>
      <c r="N167" s="35"/>
      <c r="O167" s="6"/>
      <c r="P167" s="99">
        <v>103</v>
      </c>
      <c r="Q167" s="39" t="str">
        <f>IF(SUM(E167:N167)=Income!D$125,".","Error")</f>
        <v>Error</v>
      </c>
      <c r="R167" s="7"/>
    </row>
    <row r="168" spans="1:18" ht="12.75" customHeight="1" x14ac:dyDescent="0.2">
      <c r="A168" s="46">
        <v>42562</v>
      </c>
      <c r="B168" s="100" t="s">
        <v>152</v>
      </c>
      <c r="D168" s="98">
        <v>100</v>
      </c>
      <c r="L168" s="44">
        <v>100</v>
      </c>
      <c r="M168" s="35"/>
      <c r="N168" s="35"/>
      <c r="O168" s="6"/>
      <c r="P168" s="99">
        <v>103</v>
      </c>
      <c r="Q168" s="39" t="str">
        <f>IF(SUM(E168:N168)=Income!D$125,".","Error")</f>
        <v>.</v>
      </c>
      <c r="R168" s="7"/>
    </row>
    <row r="169" spans="1:18" ht="12.75" customHeight="1" x14ac:dyDescent="0.2">
      <c r="A169" s="46">
        <v>42571</v>
      </c>
      <c r="B169" s="100" t="s">
        <v>152</v>
      </c>
      <c r="D169" s="98">
        <v>100</v>
      </c>
      <c r="L169" s="44">
        <v>100</v>
      </c>
      <c r="M169" s="35"/>
      <c r="N169" s="35"/>
      <c r="O169" s="6"/>
      <c r="P169" s="99">
        <v>103</v>
      </c>
      <c r="Q169" s="39" t="str">
        <f>IF(SUM(E169:N169)=Income!D$125,".","Error")</f>
        <v>.</v>
      </c>
      <c r="R169" s="7"/>
    </row>
    <row r="170" spans="1:18" ht="12.75" customHeight="1" x14ac:dyDescent="0.2">
      <c r="A170" s="46">
        <v>42587</v>
      </c>
      <c r="B170" s="100" t="s">
        <v>152</v>
      </c>
      <c r="D170" s="98">
        <v>200</v>
      </c>
      <c r="L170" s="44">
        <v>200</v>
      </c>
      <c r="M170" s="35"/>
      <c r="N170" s="35"/>
      <c r="O170" s="6"/>
      <c r="P170" s="99">
        <v>104</v>
      </c>
      <c r="Q170" s="39" t="str">
        <f>IF(SUM(E170:N170)=Income!D$125,".","Error")</f>
        <v>Error</v>
      </c>
      <c r="R170" s="7"/>
    </row>
    <row r="171" spans="1:18" ht="12.75" customHeight="1" x14ac:dyDescent="0.2">
      <c r="A171" s="46">
        <v>42618</v>
      </c>
      <c r="B171" s="100" t="s">
        <v>152</v>
      </c>
      <c r="D171" s="98">
        <v>300</v>
      </c>
      <c r="L171" s="44">
        <v>300</v>
      </c>
      <c r="M171" s="35"/>
      <c r="N171" s="35"/>
      <c r="O171" s="6"/>
      <c r="P171" s="99">
        <v>105</v>
      </c>
      <c r="Q171" s="39" t="str">
        <f>IF(SUM(E171:N171)=Income!D$125,".","Error")</f>
        <v>Error</v>
      </c>
      <c r="R171" s="7"/>
    </row>
    <row r="172" spans="1:18" ht="12.75" customHeight="1" x14ac:dyDescent="0.2">
      <c r="A172" s="46">
        <v>42709</v>
      </c>
      <c r="B172" s="100" t="s">
        <v>152</v>
      </c>
      <c r="D172" s="98">
        <v>500</v>
      </c>
      <c r="L172" s="44">
        <v>500</v>
      </c>
      <c r="M172" s="35"/>
      <c r="N172" s="35"/>
      <c r="O172" s="6"/>
      <c r="P172" s="99">
        <v>108</v>
      </c>
      <c r="Q172" s="39" t="str">
        <f>IF(SUM(E172:N172)=Income!D$125,".","Error")</f>
        <v>Error</v>
      </c>
      <c r="R172" s="7"/>
    </row>
    <row r="173" spans="1:18" ht="12.75" customHeight="1" x14ac:dyDescent="0.2">
      <c r="A173" s="46">
        <v>42720</v>
      </c>
      <c r="B173" s="100" t="s">
        <v>152</v>
      </c>
      <c r="D173" s="98">
        <v>400</v>
      </c>
      <c r="L173" s="44">
        <v>400</v>
      </c>
      <c r="M173" s="35"/>
      <c r="N173" s="35"/>
      <c r="O173" s="6"/>
      <c r="P173" s="99">
        <v>108</v>
      </c>
      <c r="Q173" s="39" t="str">
        <f>IF(SUM(E173:N173)=Income!D$125,".","Error")</f>
        <v>Error</v>
      </c>
      <c r="R173" s="7"/>
    </row>
    <row r="174" spans="1:18" ht="12.75" customHeight="1" x14ac:dyDescent="0.2">
      <c r="A174" s="46">
        <v>42726</v>
      </c>
      <c r="B174" s="100" t="s">
        <v>152</v>
      </c>
      <c r="D174" s="98">
        <v>200</v>
      </c>
      <c r="L174" s="44">
        <v>200</v>
      </c>
      <c r="M174" s="35"/>
      <c r="N174" s="35"/>
      <c r="O174" s="6"/>
      <c r="P174" s="99">
        <v>108</v>
      </c>
      <c r="Q174" s="39" t="str">
        <f>IF(SUM(E174:N174)=Income!D$125,".","Error")</f>
        <v>Error</v>
      </c>
      <c r="R174" s="7"/>
    </row>
    <row r="175" spans="1:18" ht="12.75" customHeight="1" x14ac:dyDescent="0.2">
      <c r="A175" s="46">
        <v>42744</v>
      </c>
      <c r="B175" s="100" t="s">
        <v>152</v>
      </c>
      <c r="D175" s="98">
        <v>300</v>
      </c>
      <c r="L175" s="44">
        <v>300</v>
      </c>
      <c r="M175" s="35"/>
      <c r="N175" s="35"/>
      <c r="O175" s="6"/>
      <c r="P175" s="101">
        <v>109</v>
      </c>
      <c r="Q175" s="39" t="str">
        <f>IF(SUM(E175:N175)=Income!D$248,".","Error")</f>
        <v>Error</v>
      </c>
      <c r="R175" s="7"/>
    </row>
    <row r="176" spans="1:18" ht="12.75" customHeight="1" x14ac:dyDescent="0.2">
      <c r="A176" s="46">
        <v>42773</v>
      </c>
      <c r="B176" s="100" t="s">
        <v>152</v>
      </c>
      <c r="D176" s="98">
        <v>200</v>
      </c>
      <c r="L176" s="44">
        <v>200</v>
      </c>
      <c r="M176" s="35"/>
      <c r="N176" s="35"/>
      <c r="O176" s="6"/>
      <c r="P176" s="101">
        <v>110</v>
      </c>
      <c r="Q176" s="39" t="str">
        <f>IF(SUM(E176:N176)=Income!D$248,".","Error")</f>
        <v>Error</v>
      </c>
      <c r="R176" s="7"/>
    </row>
    <row r="177" spans="1:18" ht="12.75" customHeight="1" x14ac:dyDescent="0.2">
      <c r="A177" s="46">
        <v>42800</v>
      </c>
      <c r="B177" s="100" t="s">
        <v>152</v>
      </c>
      <c r="D177" s="98">
        <v>300</v>
      </c>
      <c r="L177" s="44">
        <v>300</v>
      </c>
      <c r="M177" s="35"/>
      <c r="N177" s="35"/>
      <c r="O177" s="6"/>
      <c r="P177" s="101">
        <v>111</v>
      </c>
      <c r="Q177" s="39" t="str">
        <f>IF(SUM(E177:N177)=Income!D$248,".","Error")</f>
        <v>Error</v>
      </c>
      <c r="R177" s="7"/>
    </row>
    <row r="178" spans="1:18" ht="12.75" customHeight="1" x14ac:dyDescent="0.2">
      <c r="A178" s="46">
        <v>42832</v>
      </c>
      <c r="B178" s="100" t="s">
        <v>152</v>
      </c>
      <c r="D178" s="98">
        <v>200</v>
      </c>
      <c r="L178" s="44">
        <v>200</v>
      </c>
      <c r="M178" s="35"/>
      <c r="N178" s="35"/>
      <c r="O178" s="6"/>
      <c r="P178" s="101">
        <v>112</v>
      </c>
      <c r="Q178" s="39" t="str">
        <f>IF(SUM(E178:N178)=Income!D$248,".","Error")</f>
        <v>Error</v>
      </c>
      <c r="R178" s="7"/>
    </row>
    <row r="179" spans="1:18" ht="12.75" customHeight="1" x14ac:dyDescent="0.2">
      <c r="A179" s="46">
        <v>42837</v>
      </c>
      <c r="B179" s="100" t="s">
        <v>152</v>
      </c>
      <c r="D179" s="98">
        <v>500</v>
      </c>
      <c r="L179" s="44">
        <v>500</v>
      </c>
      <c r="M179" s="35"/>
      <c r="N179" s="35"/>
      <c r="O179" s="6"/>
      <c r="P179" s="101">
        <v>112</v>
      </c>
      <c r="Q179" s="39" t="str">
        <f>IF(SUM(E179:N179)=Income!D$248,".","Error")</f>
        <v>Error</v>
      </c>
      <c r="R179" s="7"/>
    </row>
    <row r="180" spans="1:18" ht="12.75" customHeight="1" x14ac:dyDescent="0.2">
      <c r="A180" s="46">
        <v>42858</v>
      </c>
      <c r="B180" s="100" t="s">
        <v>152</v>
      </c>
      <c r="D180" s="98">
        <v>100</v>
      </c>
      <c r="L180" s="44">
        <v>100</v>
      </c>
      <c r="M180" s="35"/>
      <c r="N180" s="35"/>
      <c r="O180" s="6"/>
      <c r="P180" s="101">
        <v>113</v>
      </c>
      <c r="Q180" s="39" t="str">
        <f>IF(SUM(E180:N180)=Income!D$248,".","Error")</f>
        <v>Error</v>
      </c>
      <c r="R180" s="7"/>
    </row>
    <row r="181" spans="1:18" ht="12.75" customHeight="1" x14ac:dyDescent="0.2">
      <c r="A181" s="46">
        <v>42860</v>
      </c>
      <c r="B181" s="100" t="s">
        <v>152</v>
      </c>
      <c r="D181" s="98">
        <v>200</v>
      </c>
      <c r="L181" s="44">
        <v>200</v>
      </c>
      <c r="M181" s="35"/>
      <c r="N181" s="35"/>
      <c r="O181" s="6"/>
      <c r="P181" s="101">
        <v>113</v>
      </c>
      <c r="Q181" s="39" t="str">
        <f>IF(SUM(E181:N181)=Income!D$248,".","Error")</f>
        <v>Error</v>
      </c>
      <c r="R181" s="7"/>
    </row>
    <row r="182" spans="1:18" ht="12.75" customHeight="1" x14ac:dyDescent="0.2">
      <c r="A182" s="46">
        <v>42893</v>
      </c>
      <c r="B182" s="100" t="s">
        <v>152</v>
      </c>
      <c r="D182" s="98">
        <v>300</v>
      </c>
      <c r="L182" s="44">
        <v>300</v>
      </c>
      <c r="M182" s="35"/>
      <c r="N182" s="35"/>
      <c r="O182" s="6"/>
      <c r="P182" s="101">
        <v>114</v>
      </c>
      <c r="Q182" s="39" t="str">
        <f>IF(SUM(E182:N182)=Income!D$248,".","Error")</f>
        <v>Error</v>
      </c>
      <c r="R182" s="7"/>
    </row>
    <row r="183" spans="1:18" ht="12.75" customHeight="1" x14ac:dyDescent="0.2">
      <c r="A183" s="46">
        <v>43012</v>
      </c>
      <c r="B183" s="100" t="s">
        <v>152</v>
      </c>
      <c r="D183" s="98">
        <v>300</v>
      </c>
      <c r="L183" s="44">
        <v>300</v>
      </c>
      <c r="M183" s="35"/>
      <c r="N183" s="35"/>
      <c r="O183" s="6"/>
      <c r="P183" s="101">
        <v>118</v>
      </c>
      <c r="Q183" s="39" t="str">
        <f>IF(SUM(E183:N183)=Income!D$248,".","Error")</f>
        <v>Error</v>
      </c>
      <c r="R183" s="7"/>
    </row>
    <row r="184" spans="1:18" ht="12.75" customHeight="1" x14ac:dyDescent="0.2">
      <c r="A184" s="46">
        <v>43069</v>
      </c>
      <c r="B184" s="100" t="s">
        <v>152</v>
      </c>
      <c r="D184" s="98">
        <v>100</v>
      </c>
      <c r="L184" s="44">
        <v>100</v>
      </c>
      <c r="M184" s="35"/>
      <c r="N184" s="35"/>
      <c r="O184" s="6"/>
      <c r="P184" s="101">
        <v>119</v>
      </c>
      <c r="Q184" s="39" t="str">
        <f>IF(SUM(E184:N184)=Income!D$248,".","Error")</f>
        <v>Error</v>
      </c>
      <c r="R184" s="7"/>
    </row>
    <row r="185" spans="1:18" ht="12.75" customHeight="1" x14ac:dyDescent="0.2">
      <c r="A185" s="102">
        <v>43074</v>
      </c>
      <c r="B185" s="44" t="s">
        <v>152</v>
      </c>
      <c r="D185" s="98">
        <v>500</v>
      </c>
      <c r="L185" s="44">
        <v>500</v>
      </c>
      <c r="M185" s="35"/>
      <c r="N185" s="35"/>
      <c r="O185" s="6"/>
      <c r="P185" s="101">
        <v>120</v>
      </c>
      <c r="Q185" s="39" t="str">
        <f>IF(SUM(E185:N185)=Income!D$248,".","Error")</f>
        <v>Error</v>
      </c>
      <c r="R185" s="7"/>
    </row>
    <row r="186" spans="1:18" ht="12.75" customHeight="1" x14ac:dyDescent="0.2">
      <c r="A186" s="102">
        <v>43098</v>
      </c>
      <c r="B186" s="44" t="s">
        <v>152</v>
      </c>
      <c r="D186" s="98">
        <v>400</v>
      </c>
      <c r="L186" s="44">
        <v>400</v>
      </c>
      <c r="M186" s="35"/>
      <c r="N186" s="35"/>
      <c r="O186" s="6"/>
      <c r="P186" s="101">
        <v>120</v>
      </c>
      <c r="Q186" s="39" t="str">
        <f>IF(SUM(E186:N186)=Income!D$248,".","Error")</f>
        <v>Error</v>
      </c>
      <c r="R186" s="7"/>
    </row>
    <row r="187" spans="1:18" ht="12.75" customHeight="1" x14ac:dyDescent="0.2">
      <c r="A187" s="103">
        <v>43110</v>
      </c>
      <c r="B187" s="44" t="s">
        <v>152</v>
      </c>
      <c r="D187" s="98">
        <v>200</v>
      </c>
      <c r="L187" s="44">
        <v>200</v>
      </c>
      <c r="M187" s="35"/>
      <c r="N187" s="35"/>
      <c r="O187" s="6"/>
      <c r="P187" s="101">
        <v>121</v>
      </c>
      <c r="Q187" s="39" t="str">
        <f>IF(SUM(E187:N187)=Income!D$248,".","Error")</f>
        <v>Error</v>
      </c>
      <c r="R187" s="7"/>
    </row>
    <row r="188" spans="1:18" ht="12.75" customHeight="1" x14ac:dyDescent="0.2">
      <c r="A188" s="102">
        <v>43229</v>
      </c>
      <c r="B188" s="44" t="s">
        <v>152</v>
      </c>
      <c r="D188" s="98">
        <v>300</v>
      </c>
      <c r="L188" s="44">
        <v>300</v>
      </c>
      <c r="M188" s="35"/>
      <c r="N188" s="35"/>
      <c r="O188" s="6"/>
      <c r="P188" s="101">
        <v>125</v>
      </c>
      <c r="Q188" s="39" t="str">
        <f>IF(SUM(E188:N188)=Income!D$248,".","Error")</f>
        <v>Error</v>
      </c>
      <c r="R188" s="7"/>
    </row>
    <row r="189" spans="1:18" ht="12.75" customHeight="1" x14ac:dyDescent="0.2">
      <c r="A189" s="102">
        <v>43235</v>
      </c>
      <c r="B189" s="44" t="s">
        <v>152</v>
      </c>
      <c r="D189" s="98">
        <v>100</v>
      </c>
      <c r="L189" s="44">
        <v>100</v>
      </c>
      <c r="M189" s="35"/>
      <c r="N189" s="35"/>
      <c r="O189" s="6"/>
      <c r="P189" s="101">
        <v>125</v>
      </c>
      <c r="Q189" s="39" t="str">
        <f>IF(SUM(E189:N189)=Income!D$248,".","Error")</f>
        <v>Error</v>
      </c>
      <c r="R189" s="7"/>
    </row>
    <row r="190" spans="1:18" ht="12.75" customHeight="1" x14ac:dyDescent="0.2">
      <c r="A190" s="103">
        <v>43272</v>
      </c>
      <c r="B190" s="44" t="s">
        <v>152</v>
      </c>
      <c r="D190" s="98">
        <v>300</v>
      </c>
      <c r="L190" s="44">
        <v>300</v>
      </c>
      <c r="M190" s="35"/>
      <c r="N190" s="35"/>
      <c r="O190" s="6"/>
      <c r="P190" s="101">
        <v>126</v>
      </c>
      <c r="Q190" s="39" t="str">
        <f>IF(SUM(E190:N190)=Income!D$248,".","Error")</f>
        <v>Error</v>
      </c>
      <c r="R190" s="7"/>
    </row>
    <row r="191" spans="1:18" ht="12.75" customHeight="1" x14ac:dyDescent="0.2">
      <c r="A191" s="102">
        <v>43297</v>
      </c>
      <c r="B191" s="44" t="s">
        <v>152</v>
      </c>
      <c r="D191" s="98">
        <v>200</v>
      </c>
      <c r="L191" s="44">
        <v>200</v>
      </c>
      <c r="M191" s="35"/>
      <c r="N191" s="35"/>
      <c r="O191" s="6"/>
      <c r="P191" s="101">
        <v>127</v>
      </c>
      <c r="Q191" s="39" t="str">
        <f>IF(SUM(E191:N191)=Income!D$248,".","Error")</f>
        <v>Error</v>
      </c>
      <c r="R191" s="7"/>
    </row>
    <row r="192" spans="1:18" ht="12.75" customHeight="1" x14ac:dyDescent="0.2">
      <c r="A192" s="102">
        <v>43319</v>
      </c>
      <c r="B192" s="44" t="s">
        <v>152</v>
      </c>
      <c r="D192" s="98">
        <v>100</v>
      </c>
      <c r="L192" s="44">
        <v>100</v>
      </c>
      <c r="M192" s="35"/>
      <c r="N192" s="35"/>
      <c r="O192" s="6"/>
      <c r="P192" s="101">
        <v>128</v>
      </c>
      <c r="Q192" s="39" t="str">
        <f>IF(SUM(E192:N192)=Income!D$248,".","Error")</f>
        <v>Error</v>
      </c>
      <c r="R192" s="7"/>
    </row>
    <row r="193" spans="1:18" ht="12.75" customHeight="1" x14ac:dyDescent="0.2">
      <c r="A193" s="102">
        <v>43347</v>
      </c>
      <c r="B193" s="44" t="s">
        <v>152</v>
      </c>
      <c r="D193" s="98">
        <v>200</v>
      </c>
      <c r="L193" s="44">
        <v>200</v>
      </c>
      <c r="M193" s="35"/>
      <c r="N193" s="35"/>
      <c r="O193" s="6"/>
      <c r="P193" s="101">
        <v>129</v>
      </c>
      <c r="Q193" s="39" t="str">
        <f>IF(SUM(E193:N193)=Income!D$248,".","Error")</f>
        <v>Error</v>
      </c>
      <c r="R193" s="7"/>
    </row>
    <row r="194" spans="1:18" ht="12.75" customHeight="1" x14ac:dyDescent="0.2">
      <c r="D194" s="108"/>
      <c r="M194" s="35"/>
      <c r="N194" s="35"/>
      <c r="O194" s="6"/>
      <c r="P194" s="97"/>
      <c r="Q194" s="39" t="str">
        <f>IF(SUM(E194:N194)=Income!D$248,".","Error")</f>
        <v>.</v>
      </c>
      <c r="R194" s="7"/>
    </row>
    <row r="195" spans="1:18" ht="12.75" customHeight="1" x14ac:dyDescent="0.2">
      <c r="D195" s="108"/>
      <c r="M195" s="35"/>
      <c r="N195" s="35"/>
      <c r="O195" s="6"/>
      <c r="P195" s="97"/>
      <c r="Q195" s="39" t="str">
        <f>IF(SUM(E195:N195)=Income!D$248,".","Error")</f>
        <v>.</v>
      </c>
      <c r="R195" s="7"/>
    </row>
    <row r="196" spans="1:18" ht="12.75" customHeight="1" x14ac:dyDescent="0.2">
      <c r="D196" s="108"/>
      <c r="M196" s="35"/>
      <c r="N196" s="35"/>
      <c r="O196" s="6"/>
      <c r="P196" s="97"/>
      <c r="Q196" s="39" t="str">
        <f>IF(SUM(E196:N196)=Income!D$248,".","Error")</f>
        <v>.</v>
      </c>
      <c r="R196" s="7"/>
    </row>
    <row r="197" spans="1:18" ht="12.75" customHeight="1" x14ac:dyDescent="0.2">
      <c r="A197" s="40"/>
      <c r="B197" s="6"/>
      <c r="C197" s="6"/>
      <c r="D197" s="3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6"/>
      <c r="P197" s="97"/>
      <c r="Q197" s="39" t="str">
        <f>IF(SUM(E197:N197)=Income!D$248,".","Error")</f>
        <v>.</v>
      </c>
      <c r="R197" s="7"/>
    </row>
    <row r="198" spans="1:18" ht="12.75" customHeight="1" x14ac:dyDescent="0.2">
      <c r="A198" s="40"/>
      <c r="B198" s="6"/>
      <c r="C198" s="6"/>
      <c r="D198" s="3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6"/>
      <c r="P198" s="97"/>
      <c r="Q198" s="39" t="str">
        <f>IF(SUM(E198:N198)=Income!D$248,".","Error")</f>
        <v>.</v>
      </c>
      <c r="R198" s="7"/>
    </row>
    <row r="199" spans="1:18" ht="12.75" customHeight="1" x14ac:dyDescent="0.2">
      <c r="A199" s="40"/>
      <c r="B199" s="6"/>
      <c r="C199" s="6"/>
      <c r="D199" s="3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6"/>
      <c r="P199" s="97"/>
      <c r="Q199" s="39" t="str">
        <f>IF(SUM(E199:N199)=Income!D$248,".","Error")</f>
        <v>.</v>
      </c>
      <c r="R199" s="7"/>
    </row>
    <row r="200" spans="1:18" ht="12.75" customHeight="1" x14ac:dyDescent="0.2">
      <c r="A200" s="40"/>
      <c r="B200" s="6"/>
      <c r="C200" s="115"/>
      <c r="D200" s="3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6"/>
      <c r="P200" s="97"/>
      <c r="Q200" s="39" t="str">
        <f>IF(SUM(E200:N200)=Income!D$248,".","Error")</f>
        <v>.</v>
      </c>
      <c r="R200" s="7"/>
    </row>
    <row r="201" spans="1:18" ht="12.75" customHeight="1" x14ac:dyDescent="0.2">
      <c r="A201" s="40"/>
      <c r="B201" s="6"/>
      <c r="C201" s="115"/>
      <c r="D201" s="3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6"/>
      <c r="P201" s="97"/>
      <c r="Q201" s="39" t="str">
        <f>IF(SUM(E201:N201)=Income!D$248,".","Error")</f>
        <v>.</v>
      </c>
      <c r="R201" s="7"/>
    </row>
    <row r="202" spans="1:18" ht="12.75" customHeight="1" x14ac:dyDescent="0.2">
      <c r="A202" s="95"/>
      <c r="B202" s="48" t="s">
        <v>48</v>
      </c>
      <c r="C202" s="49"/>
      <c r="D202" s="50">
        <f t="shared" ref="D202:N202" si="7">SUM(D162:D201)</f>
        <v>9200</v>
      </c>
      <c r="E202" s="50">
        <f t="shared" si="7"/>
        <v>0</v>
      </c>
      <c r="F202" s="50">
        <f t="shared" si="7"/>
        <v>0</v>
      </c>
      <c r="G202" s="50">
        <f t="shared" si="7"/>
        <v>0</v>
      </c>
      <c r="H202" s="50">
        <f t="shared" si="7"/>
        <v>0</v>
      </c>
      <c r="I202" s="50">
        <f t="shared" si="7"/>
        <v>0</v>
      </c>
      <c r="J202" s="50">
        <f t="shared" si="7"/>
        <v>0</v>
      </c>
      <c r="K202" s="50">
        <f t="shared" si="7"/>
        <v>0</v>
      </c>
      <c r="L202" s="50">
        <f t="shared" si="7"/>
        <v>7300</v>
      </c>
      <c r="M202" s="50">
        <f t="shared" si="7"/>
        <v>0</v>
      </c>
      <c r="N202" s="52">
        <f t="shared" si="7"/>
        <v>0</v>
      </c>
      <c r="O202" s="6"/>
      <c r="P202" s="36" t="s">
        <v>154</v>
      </c>
      <c r="Q202" s="39" t="str">
        <f>IF(SUM(E202:N202)=Income!D$248,".","Error")</f>
        <v>Error</v>
      </c>
      <c r="R202" s="7"/>
    </row>
    <row r="203" spans="1:18" ht="12.75" customHeight="1" x14ac:dyDescent="0.2">
      <c r="A203" s="40"/>
      <c r="B203" s="6"/>
      <c r="C203" s="37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6"/>
      <c r="P203" s="36"/>
      <c r="Q203" s="39" t="str">
        <f>IF(SUM(E203:N203)=Income!D$248,".","Error")</f>
        <v>.</v>
      </c>
      <c r="R203" s="7"/>
    </row>
    <row r="204" spans="1:18" ht="12.75" customHeight="1" x14ac:dyDescent="0.2">
      <c r="A204" s="40"/>
      <c r="B204" s="6"/>
      <c r="C204" s="37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6"/>
      <c r="P204" s="36"/>
      <c r="Q204" s="39" t="str">
        <f>IF(SUM(E204:N204)=Income!D$248,".","Error")</f>
        <v>.</v>
      </c>
      <c r="R204" s="7"/>
    </row>
    <row r="205" spans="1:18" ht="12.75" customHeight="1" x14ac:dyDescent="0.2">
      <c r="A205" s="40"/>
      <c r="B205" s="6"/>
      <c r="C205" s="11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6"/>
      <c r="P205" s="36"/>
      <c r="Q205" s="22"/>
      <c r="R205" s="7"/>
    </row>
    <row r="206" spans="1:18" ht="12.75" customHeight="1" x14ac:dyDescent="0.2">
      <c r="A206" s="40"/>
      <c r="B206" s="116" t="s">
        <v>156</v>
      </c>
      <c r="C206" s="14"/>
      <c r="D206" s="117">
        <f t="shared" ref="D206:N206" si="8">D152+D202</f>
        <v>32379.010000000002</v>
      </c>
      <c r="E206" s="117">
        <f t="shared" si="8"/>
        <v>7250</v>
      </c>
      <c r="F206" s="117">
        <f t="shared" si="8"/>
        <v>0</v>
      </c>
      <c r="G206" s="117">
        <f t="shared" si="8"/>
        <v>4110.1900000000005</v>
      </c>
      <c r="H206" s="117">
        <f t="shared" si="8"/>
        <v>1225.4000000000001</v>
      </c>
      <c r="I206" s="117">
        <f t="shared" si="8"/>
        <v>400</v>
      </c>
      <c r="J206" s="117">
        <f t="shared" si="8"/>
        <v>473.6</v>
      </c>
      <c r="K206" s="117">
        <f t="shared" si="8"/>
        <v>213.6</v>
      </c>
      <c r="L206" s="117">
        <f t="shared" si="8"/>
        <v>19100</v>
      </c>
      <c r="M206" s="117">
        <f t="shared" si="8"/>
        <v>105.25</v>
      </c>
      <c r="N206" s="117">
        <f t="shared" si="8"/>
        <v>322.68</v>
      </c>
      <c r="O206" s="6"/>
      <c r="P206" s="36" t="s">
        <v>154</v>
      </c>
      <c r="Q206" s="39" t="str">
        <f>IF(SUM(E206:N206)=D206,".","Error")</f>
        <v>Error</v>
      </c>
      <c r="R206" s="7"/>
    </row>
    <row r="207" spans="1:18" ht="12.75" customHeight="1" x14ac:dyDescent="0.2">
      <c r="A207" s="40"/>
      <c r="B207" s="6"/>
      <c r="C207" s="11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6"/>
      <c r="P207" s="36"/>
      <c r="Q207" s="22"/>
      <c r="R207" s="7"/>
    </row>
    <row r="208" spans="1:18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5.75" customHeight="1" x14ac:dyDescent="0.2">
      <c r="A210" s="46"/>
      <c r="B210" s="75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15.75" customHeight="1" x14ac:dyDescent="0.2">
      <c r="A211" s="46"/>
      <c r="B211" s="75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5.75" customHeight="1" x14ac:dyDescent="0.2">
      <c r="A212" s="46"/>
      <c r="B212" s="75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15.75" customHeight="1" x14ac:dyDescent="0.2">
      <c r="A213" s="46"/>
      <c r="B213" s="75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5.75" customHeight="1" x14ac:dyDescent="0.2">
      <c r="A214" s="46"/>
      <c r="B214" s="75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.75" customHeight="1" x14ac:dyDescent="0.2">
      <c r="A215" s="46"/>
      <c r="B215" s="75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5.75" customHeight="1" x14ac:dyDescent="0.2">
      <c r="A216" s="46"/>
      <c r="B216" s="75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5.75" customHeight="1" x14ac:dyDescent="0.2">
      <c r="A217" s="46"/>
      <c r="B217" s="75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.75" customHeight="1" x14ac:dyDescent="0.2">
      <c r="A218" s="46"/>
      <c r="B218" s="75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5.75" customHeight="1" x14ac:dyDescent="0.2">
      <c r="A219" s="67"/>
      <c r="B219" s="41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5.75" customHeight="1" x14ac:dyDescent="0.2">
      <c r="A220" s="40"/>
      <c r="B220" s="75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5.75" customHeight="1" x14ac:dyDescent="0.2">
      <c r="A221" s="46"/>
      <c r="B221" s="75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5.75" customHeight="1" x14ac:dyDescent="0.2">
      <c r="A222" s="46"/>
      <c r="B222" s="75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5.75" customHeight="1" x14ac:dyDescent="0.2">
      <c r="A223" s="46"/>
      <c r="B223" s="75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.75" customHeight="1" x14ac:dyDescent="0.2">
      <c r="A224" s="46"/>
      <c r="B224" s="75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5.75" customHeight="1" x14ac:dyDescent="0.2">
      <c r="A225" s="46"/>
      <c r="B225" s="41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5.75" customHeight="1" x14ac:dyDescent="0.2">
      <c r="A226" s="67"/>
      <c r="B226" s="41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5.75" customHeight="1" x14ac:dyDescent="0.2">
      <c r="A227" s="67"/>
      <c r="B227" s="41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5.75" customHeight="1" x14ac:dyDescent="0.2">
      <c r="A228" s="67"/>
      <c r="B228" s="41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1:18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1:18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1:18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1:18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1:18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1:18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1:18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1:18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1:18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1:18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1:18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1:18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1:18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1:18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1:18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1:18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1:18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1:18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1:18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1:18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1:18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1:18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1:18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1:18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1:18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1:18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1:18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1:18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1:18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1:18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1:18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1:18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1:18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1:18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1:18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1:18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1:18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1:18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1:18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1:18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1:18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1:18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1:18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1:18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1:18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1:18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1:18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1:18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1:18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1:18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1:18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1:18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1:18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1:18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1:18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1:18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1:18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1:18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1:18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1:18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1:18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1:18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1:18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1:18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1:18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1:18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1:18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1:18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1:18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1:18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1:18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1:18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1:18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1:18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1:18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1:18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1:18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1:18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1:18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1:18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1:18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1:18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1:18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1:18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1:18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1:18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1:18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1:18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1:18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1:18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1:18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1:18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1:18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1:18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1:18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1:18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1:18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1:18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1:18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1:18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1:18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1:18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1:18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1:18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1:18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1:18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1:18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1:18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1:18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1:18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1:18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1:18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1:18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1:18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1:18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1:18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1:18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1:18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1:18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1:18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1:18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1:18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1:18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1:18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1:18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1:18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1:18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1:18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1:18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1:18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1:18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1:18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18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18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18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18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1:18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1:18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1:18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1:18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1:18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1:18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1:18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1:18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1:18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1:18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1:18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1:18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1:18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1:18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1:18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1:18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1:18" ht="15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1:18" ht="15.7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1:18" ht="15.7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1:18" ht="15.75" customHeigh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1:18" ht="15.75" customHeigh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1:18" ht="15.75" customHeigh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1:18" ht="15.75" customHeigh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1:18" ht="15.75" customHeigh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1:18" ht="15.75" customHeigh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1:18" ht="15.75" customHeigh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1:18" ht="15.75" customHeigh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1:18" ht="15.75" customHeigh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1:18" ht="15.75" customHeigh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1:18" ht="15.75" customHeigh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1:18" ht="15.75" customHeigh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1:18" ht="15.75" customHeigh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1:18" ht="15.75" customHeigh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1:18" ht="15.75" customHeigh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1:18" ht="15.75" customHeigh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1:18" ht="15.75" customHeigh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1:18" ht="15.75" customHeigh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1:18" ht="15.75" customHeigh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1:18" ht="15.75" customHeigh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1:18" ht="15.75" customHeigh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1:18" ht="15.75" customHeigh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1:18" ht="15.75" customHeigh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1:18" ht="15.75" customHeigh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1:18" ht="15.75" customHeigh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1:18" ht="15.75" customHeigh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1:18" ht="15.75" customHeigh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1:18" ht="15.75" customHeigh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1:18" ht="15.75" customHeigh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1:18" ht="15.75" customHeigh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1:18" ht="15.75" customHeigh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1:18" ht="15.75" customHeigh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1:18" ht="15.75" customHeigh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1:18" ht="15.75" customHeigh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1:18" ht="15.75" customHeigh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1:18" ht="15.75" customHeigh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1:18" ht="15.75" customHeigh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1:18" ht="15.75" customHeigh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1:18" ht="15.75" customHeigh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1:18" ht="15.75" customHeigh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1:18" ht="15.75" customHeigh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1:18" ht="15.75" customHeigh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1:18" ht="15.75" customHeigh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1:18" ht="15.75" customHeigh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1:18" ht="15.75" customHeigh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1:18" ht="15.75" customHeigh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1:18" ht="15.75" customHeigh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1:18" ht="15.75" customHeigh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1:18" ht="15.75" customHeigh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</sheetData>
  <autoFilter ref="A1:P202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topLeftCell="A18" workbookViewId="0">
      <selection activeCell="G31" sqref="G31"/>
    </sheetView>
  </sheetViews>
  <sheetFormatPr defaultColWidth="17.42578125" defaultRowHeight="15" customHeight="1" x14ac:dyDescent="0.2"/>
  <cols>
    <col min="1" max="1" width="12.5703125" customWidth="1"/>
    <col min="2" max="2" width="32" customWidth="1"/>
    <col min="3" max="3" width="7.42578125" customWidth="1"/>
    <col min="4" max="4" width="11.42578125" customWidth="1"/>
    <col min="5" max="14" width="8.5703125" customWidth="1"/>
  </cols>
  <sheetData>
    <row r="1" spans="1:14" ht="12.75" customHeight="1" x14ac:dyDescent="0.2">
      <c r="A1" s="4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 customHeight="1" x14ac:dyDescent="0.2">
      <c r="A2" s="4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6.25" customHeight="1" x14ac:dyDescent="0.2">
      <c r="A3" s="11" t="s">
        <v>1</v>
      </c>
      <c r="B3" s="12" t="s">
        <v>3</v>
      </c>
      <c r="C3" s="14" t="s">
        <v>8</v>
      </c>
      <c r="D3" s="16" t="s">
        <v>4</v>
      </c>
      <c r="E3" s="29" t="s">
        <v>15</v>
      </c>
      <c r="F3" s="29" t="s">
        <v>30</v>
      </c>
      <c r="G3" s="29" t="s">
        <v>31</v>
      </c>
      <c r="H3" s="29" t="s">
        <v>32</v>
      </c>
      <c r="I3" s="29" t="s">
        <v>33</v>
      </c>
      <c r="J3" s="29" t="s">
        <v>34</v>
      </c>
      <c r="K3" s="29" t="s">
        <v>35</v>
      </c>
      <c r="L3" s="29" t="s">
        <v>20</v>
      </c>
      <c r="M3" s="29" t="s">
        <v>36</v>
      </c>
      <c r="N3" s="31" t="s">
        <v>21</v>
      </c>
    </row>
    <row r="4" spans="1:14" ht="12.75" customHeight="1" x14ac:dyDescent="0.2">
      <c r="A4" s="33"/>
      <c r="B4" s="6" t="s">
        <v>39</v>
      </c>
      <c r="C4" s="37"/>
      <c r="D4" s="38"/>
      <c r="E4" s="35"/>
      <c r="F4" s="35"/>
      <c r="G4" s="35">
        <v>600</v>
      </c>
      <c r="H4" s="35"/>
      <c r="I4" s="35"/>
      <c r="J4" s="35"/>
      <c r="K4" s="35"/>
      <c r="L4" s="35"/>
      <c r="M4" s="35"/>
      <c r="N4" s="35"/>
    </row>
    <row r="5" spans="1:14" ht="12.75" customHeight="1" x14ac:dyDescent="0.2">
      <c r="A5" s="33"/>
      <c r="B5" s="41" t="s">
        <v>44</v>
      </c>
      <c r="C5" s="37"/>
      <c r="D5" s="38"/>
      <c r="E5" s="35"/>
      <c r="F5" s="35"/>
      <c r="G5" s="35">
        <v>600</v>
      </c>
      <c r="H5" s="35"/>
      <c r="I5" s="35"/>
      <c r="J5" s="35"/>
      <c r="K5" s="35"/>
      <c r="L5" s="35"/>
      <c r="M5" s="35"/>
      <c r="N5" s="35"/>
    </row>
    <row r="6" spans="1:14" ht="12.75" customHeight="1" x14ac:dyDescent="0.2">
      <c r="A6" s="33"/>
      <c r="B6" s="41" t="s">
        <v>45</v>
      </c>
      <c r="C6" s="37"/>
      <c r="D6" s="38"/>
      <c r="E6" s="35"/>
      <c r="F6" s="35"/>
      <c r="G6" s="35">
        <v>100</v>
      </c>
      <c r="H6" s="35"/>
      <c r="I6" s="35"/>
      <c r="J6" s="35"/>
      <c r="K6" s="35"/>
      <c r="L6" s="35"/>
      <c r="M6" s="35"/>
      <c r="N6" s="35"/>
    </row>
    <row r="7" spans="1:14" ht="12.75" customHeight="1" x14ac:dyDescent="0.2">
      <c r="A7" s="33"/>
      <c r="B7" s="44"/>
      <c r="D7" s="38"/>
      <c r="G7" s="44"/>
      <c r="H7" s="35"/>
      <c r="I7" s="35"/>
      <c r="J7" s="35"/>
      <c r="K7" s="35"/>
      <c r="L7" s="35"/>
      <c r="M7" s="35"/>
      <c r="N7" s="35"/>
    </row>
    <row r="8" spans="1:14" ht="12.75" customHeight="1" x14ac:dyDescent="0.2">
      <c r="A8" s="33"/>
      <c r="B8" s="44"/>
      <c r="D8" s="38"/>
      <c r="G8" s="44"/>
      <c r="H8" s="35"/>
      <c r="I8" s="35"/>
      <c r="J8" s="35"/>
      <c r="K8" s="35"/>
      <c r="L8" s="35"/>
      <c r="M8" s="35"/>
      <c r="N8" s="35"/>
    </row>
    <row r="9" spans="1:14" ht="12.75" customHeight="1" x14ac:dyDescent="0.2">
      <c r="A9" s="33"/>
      <c r="B9" s="41"/>
      <c r="C9" s="37"/>
      <c r="D9" s="38"/>
      <c r="E9" s="35"/>
      <c r="F9" s="35"/>
      <c r="G9" s="43"/>
      <c r="H9" s="35"/>
      <c r="I9" s="35"/>
      <c r="J9" s="35"/>
      <c r="K9" s="35"/>
      <c r="L9" s="35"/>
      <c r="M9" s="35"/>
      <c r="N9" s="35"/>
    </row>
    <row r="10" spans="1:14" ht="12.75" customHeight="1" x14ac:dyDescent="0.2">
      <c r="A10" s="33"/>
      <c r="B10" s="41"/>
      <c r="C10" s="37"/>
      <c r="D10" s="38"/>
      <c r="E10" s="35"/>
      <c r="F10" s="35"/>
      <c r="G10" s="43"/>
      <c r="H10" s="35"/>
      <c r="I10" s="35"/>
      <c r="J10" s="35"/>
      <c r="K10" s="35"/>
      <c r="L10" s="35"/>
      <c r="M10" s="35"/>
      <c r="N10" s="35"/>
    </row>
    <row r="11" spans="1:14" ht="12.75" customHeight="1" x14ac:dyDescent="0.2">
      <c r="A11" s="33"/>
      <c r="B11" s="6"/>
      <c r="C11" s="37"/>
      <c r="D11" s="38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2.75" customHeight="1" x14ac:dyDescent="0.2">
      <c r="A12" s="33"/>
      <c r="B12" s="6"/>
      <c r="C12" s="37"/>
      <c r="D12" s="38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2.75" customHeight="1" x14ac:dyDescent="0.2">
      <c r="A13" s="33"/>
      <c r="B13" s="6"/>
      <c r="C13" s="37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2.75" customHeight="1" x14ac:dyDescent="0.2">
      <c r="A14" s="33"/>
      <c r="B14" s="6"/>
      <c r="C14" s="37"/>
      <c r="D14" s="38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2.75" customHeight="1" x14ac:dyDescent="0.2">
      <c r="A15" s="47"/>
      <c r="B15" s="48" t="s">
        <v>48</v>
      </c>
      <c r="C15" s="49"/>
      <c r="D15" s="50">
        <f t="shared" ref="D15:N15" si="0">SUM(D4:D14)</f>
        <v>0</v>
      </c>
      <c r="E15" s="50">
        <f t="shared" si="0"/>
        <v>0</v>
      </c>
      <c r="F15" s="50">
        <f t="shared" si="0"/>
        <v>0</v>
      </c>
      <c r="G15" s="50">
        <f t="shared" si="0"/>
        <v>1300</v>
      </c>
      <c r="H15" s="50">
        <f t="shared" si="0"/>
        <v>0</v>
      </c>
      <c r="I15" s="50">
        <f t="shared" si="0"/>
        <v>0</v>
      </c>
      <c r="J15" s="50">
        <f t="shared" si="0"/>
        <v>0</v>
      </c>
      <c r="K15" s="50">
        <f t="shared" si="0"/>
        <v>0</v>
      </c>
      <c r="L15" s="50">
        <f t="shared" si="0"/>
        <v>0</v>
      </c>
      <c r="M15" s="50">
        <f t="shared" si="0"/>
        <v>0</v>
      </c>
      <c r="N15" s="52">
        <f t="shared" si="0"/>
        <v>0</v>
      </c>
    </row>
    <row r="16" spans="1:14" ht="12.75" customHeight="1" x14ac:dyDescent="0.2">
      <c r="A16" s="4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 customHeight="1" x14ac:dyDescent="0.2">
      <c r="A17" s="4" t="str">
        <f>"Closing Creditors at end of "&amp;Yearn</f>
        <v>Closing Creditors at end of 2016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customHeight="1" x14ac:dyDescent="0.2">
      <c r="A18" s="4"/>
      <c r="B18" s="6"/>
      <c r="C18" s="6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34.5" customHeight="1" x14ac:dyDescent="0.2">
      <c r="A19" s="53" t="s">
        <v>1</v>
      </c>
      <c r="B19" s="12" t="s">
        <v>3</v>
      </c>
      <c r="C19" s="14" t="s">
        <v>8</v>
      </c>
      <c r="D19" s="16" t="s">
        <v>4</v>
      </c>
      <c r="E19" s="29" t="s">
        <v>15</v>
      </c>
      <c r="F19" s="29" t="s">
        <v>30</v>
      </c>
      <c r="G19" s="29" t="s">
        <v>31</v>
      </c>
      <c r="H19" s="29" t="s">
        <v>32</v>
      </c>
      <c r="I19" s="29" t="s">
        <v>33</v>
      </c>
      <c r="J19" s="29" t="s">
        <v>34</v>
      </c>
      <c r="K19" s="29" t="s">
        <v>35</v>
      </c>
      <c r="L19" s="29" t="s">
        <v>20</v>
      </c>
      <c r="M19" s="29" t="s">
        <v>36</v>
      </c>
      <c r="N19" s="31" t="s">
        <v>21</v>
      </c>
    </row>
    <row r="20" spans="1:14" ht="12.75" customHeight="1" x14ac:dyDescent="0.2">
      <c r="A20" s="33"/>
      <c r="B20" s="41"/>
      <c r="C20" s="37"/>
      <c r="D20" s="38"/>
      <c r="E20" s="35"/>
      <c r="F20" s="35"/>
      <c r="G20" s="43"/>
      <c r="H20" s="35"/>
      <c r="I20" s="35"/>
      <c r="J20" s="35"/>
      <c r="K20" s="35"/>
      <c r="L20" s="35"/>
      <c r="M20" s="35"/>
      <c r="N20" s="35"/>
    </row>
    <row r="21" spans="1:14" ht="12.75" customHeight="1" x14ac:dyDescent="0.2">
      <c r="A21" s="33"/>
      <c r="B21" s="6" t="s">
        <v>39</v>
      </c>
      <c r="C21" s="37"/>
      <c r="D21" s="38"/>
      <c r="E21" s="35"/>
      <c r="F21" s="35"/>
      <c r="G21" s="35">
        <v>600</v>
      </c>
      <c r="H21" s="35"/>
      <c r="I21" s="35"/>
      <c r="J21" s="35"/>
      <c r="K21" s="35"/>
      <c r="L21" s="35"/>
      <c r="M21" s="35"/>
      <c r="N21" s="35"/>
    </row>
    <row r="22" spans="1:14" ht="12.75" customHeight="1" x14ac:dyDescent="0.2">
      <c r="A22" s="33"/>
      <c r="B22" s="41" t="s">
        <v>44</v>
      </c>
      <c r="C22" s="37"/>
      <c r="D22" s="38"/>
      <c r="E22" s="35"/>
      <c r="F22" s="35"/>
      <c r="G22" s="35">
        <v>600</v>
      </c>
      <c r="H22" s="35"/>
      <c r="I22" s="35"/>
      <c r="J22" s="35"/>
      <c r="K22" s="35"/>
      <c r="L22" s="35"/>
      <c r="M22" s="35"/>
      <c r="N22" s="35"/>
    </row>
    <row r="23" spans="1:14" ht="12.75" customHeight="1" x14ac:dyDescent="0.2">
      <c r="A23" s="33"/>
      <c r="B23" s="41" t="s">
        <v>45</v>
      </c>
      <c r="C23" s="37"/>
      <c r="D23" s="38"/>
      <c r="E23" s="35"/>
      <c r="F23" s="35"/>
      <c r="G23" s="35">
        <v>100</v>
      </c>
      <c r="H23" s="35"/>
      <c r="I23" s="35"/>
      <c r="J23" s="35"/>
      <c r="K23" s="35"/>
      <c r="L23" s="35"/>
      <c r="M23" s="35"/>
      <c r="N23" s="35"/>
    </row>
    <row r="24" spans="1:14" ht="12.75" customHeight="1" x14ac:dyDescent="0.2">
      <c r="A24" s="54"/>
      <c r="B24" s="44" t="s">
        <v>58</v>
      </c>
      <c r="D24" s="38"/>
      <c r="G24" s="55">
        <v>200</v>
      </c>
      <c r="H24" s="35"/>
      <c r="I24" s="35"/>
      <c r="J24" s="35"/>
      <c r="K24" s="35"/>
      <c r="L24" s="35"/>
      <c r="M24" s="35"/>
      <c r="N24" s="35"/>
    </row>
    <row r="25" spans="1:14" ht="12.75" customHeight="1" x14ac:dyDescent="0.2">
      <c r="A25" s="33"/>
      <c r="B25" s="44" t="s">
        <v>60</v>
      </c>
      <c r="D25" s="38"/>
      <c r="G25" s="55">
        <v>200</v>
      </c>
      <c r="H25" s="35"/>
      <c r="I25" s="35"/>
      <c r="J25" s="35"/>
      <c r="K25" s="35"/>
      <c r="L25" s="35"/>
      <c r="M25" s="35"/>
      <c r="N25" s="35"/>
    </row>
    <row r="26" spans="1:14" ht="12.75" customHeight="1" x14ac:dyDescent="0.2">
      <c r="A26" s="33"/>
      <c r="B26" s="41"/>
      <c r="C26" s="37"/>
      <c r="D26" s="38"/>
      <c r="E26" s="35"/>
      <c r="F26" s="35"/>
      <c r="G26" s="43"/>
      <c r="H26" s="35"/>
      <c r="I26" s="35"/>
      <c r="J26" s="35"/>
      <c r="K26" s="35"/>
      <c r="L26" s="35"/>
      <c r="M26" s="35"/>
      <c r="N26" s="35"/>
    </row>
    <row r="27" spans="1:14" ht="12.75" customHeight="1" x14ac:dyDescent="0.2">
      <c r="A27" s="33"/>
      <c r="B27" s="41"/>
      <c r="C27" s="37"/>
      <c r="D27" s="38"/>
      <c r="E27" s="35"/>
      <c r="F27" s="35"/>
      <c r="G27" s="43"/>
      <c r="H27" s="35"/>
      <c r="I27" s="35"/>
      <c r="J27" s="35"/>
      <c r="K27" s="35"/>
      <c r="L27" s="35"/>
      <c r="M27" s="35"/>
      <c r="N27" s="35"/>
    </row>
    <row r="28" spans="1:14" ht="12.75" customHeight="1" x14ac:dyDescent="0.2">
      <c r="A28" s="33"/>
      <c r="B28" s="41"/>
      <c r="C28" s="37"/>
      <c r="D28" s="38"/>
      <c r="E28" s="35"/>
      <c r="F28" s="35"/>
      <c r="G28" s="43"/>
      <c r="H28" s="35"/>
      <c r="I28" s="35"/>
      <c r="J28" s="35"/>
      <c r="K28" s="35"/>
      <c r="L28" s="35"/>
      <c r="M28" s="35"/>
      <c r="N28" s="35"/>
    </row>
    <row r="29" spans="1:14" ht="12.75" customHeight="1" x14ac:dyDescent="0.2">
      <c r="A29" s="33"/>
      <c r="B29" s="41"/>
      <c r="C29" s="37"/>
      <c r="D29" s="38"/>
      <c r="E29" s="35"/>
      <c r="F29" s="35"/>
      <c r="G29" s="43"/>
      <c r="H29" s="35"/>
      <c r="I29" s="35"/>
      <c r="J29" s="35"/>
      <c r="K29" s="35"/>
      <c r="L29" s="35"/>
      <c r="M29" s="35"/>
      <c r="N29" s="35"/>
    </row>
    <row r="30" spans="1:14" ht="12.75" customHeight="1" x14ac:dyDescent="0.2">
      <c r="A30" s="33"/>
      <c r="B30" s="41"/>
      <c r="C30" s="37"/>
      <c r="D30" s="38"/>
      <c r="E30" s="35"/>
      <c r="F30" s="35"/>
      <c r="G30" s="43"/>
      <c r="H30" s="35"/>
      <c r="I30" s="35"/>
      <c r="J30" s="35"/>
      <c r="K30" s="35"/>
      <c r="L30" s="35"/>
      <c r="M30" s="35"/>
      <c r="N30" s="35"/>
    </row>
    <row r="31" spans="1:14" ht="12.75" customHeight="1" x14ac:dyDescent="0.2">
      <c r="A31" s="47"/>
      <c r="B31" s="48" t="s">
        <v>48</v>
      </c>
      <c r="C31" s="49"/>
      <c r="D31" s="50">
        <f t="shared" ref="D31:N31" si="1">SUM(D20:D30)</f>
        <v>0</v>
      </c>
      <c r="E31" s="50">
        <f t="shared" si="1"/>
        <v>0</v>
      </c>
      <c r="F31" s="50">
        <f t="shared" si="1"/>
        <v>0</v>
      </c>
      <c r="G31" s="50">
        <f t="shared" si="1"/>
        <v>1700</v>
      </c>
      <c r="H31" s="50">
        <f t="shared" si="1"/>
        <v>0</v>
      </c>
      <c r="I31" s="50">
        <f t="shared" si="1"/>
        <v>0</v>
      </c>
      <c r="J31" s="50">
        <f t="shared" si="1"/>
        <v>0</v>
      </c>
      <c r="K31" s="50">
        <f t="shared" si="1"/>
        <v>0</v>
      </c>
      <c r="L31" s="50">
        <f t="shared" si="1"/>
        <v>0</v>
      </c>
      <c r="M31" s="50">
        <f t="shared" si="1"/>
        <v>0</v>
      </c>
      <c r="N31" s="52">
        <f t="shared" si="1"/>
        <v>0</v>
      </c>
    </row>
    <row r="32" spans="1:14" ht="12.75" customHeight="1" x14ac:dyDescent="0.2">
      <c r="A32" s="4"/>
      <c r="B32" s="6"/>
      <c r="C32" s="6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 customHeight="1" x14ac:dyDescent="0.2">
      <c r="A33" s="4" t="s">
        <v>66</v>
      </c>
      <c r="B33" s="6"/>
      <c r="C33" s="6"/>
      <c r="D33" s="6"/>
      <c r="E33" s="7"/>
      <c r="F33" s="7"/>
      <c r="G33" s="7"/>
      <c r="H33" s="35"/>
      <c r="I33" s="7"/>
      <c r="J33" s="7"/>
      <c r="K33" s="7"/>
      <c r="L33" s="7"/>
      <c r="M33" s="7"/>
      <c r="N33" s="7"/>
    </row>
    <row r="34" spans="1:14" ht="12.75" customHeight="1" x14ac:dyDescent="0.2">
      <c r="A34" s="4"/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2">
      <c r="A35" s="57" t="s">
        <v>1</v>
      </c>
      <c r="B35" s="5" t="s">
        <v>3</v>
      </c>
      <c r="C35" s="5"/>
      <c r="D35" s="58" t="s">
        <v>4</v>
      </c>
      <c r="E35" s="59" t="s">
        <v>70</v>
      </c>
      <c r="F35" s="60" t="str">
        <f>"Sponsorship "&amp;Yearn+1</f>
        <v>Sponsorship 2017</v>
      </c>
      <c r="G35" s="60" t="str">
        <f>"Membership Fees "&amp;RIGHT(Yearn+1,2)</f>
        <v>Membership Fees 17</v>
      </c>
      <c r="H35" s="7"/>
      <c r="I35" s="7"/>
      <c r="J35" s="7"/>
      <c r="K35" s="7"/>
      <c r="L35" s="7"/>
      <c r="M35" s="7"/>
      <c r="N35" s="7"/>
    </row>
    <row r="36" spans="1:14" ht="12.75" customHeight="1" x14ac:dyDescent="0.2">
      <c r="A36" s="61"/>
      <c r="B36" s="62"/>
      <c r="C36" s="63"/>
      <c r="D36" s="64"/>
      <c r="E36" s="65"/>
      <c r="F36" s="35"/>
      <c r="G36" s="7"/>
      <c r="H36" s="7"/>
      <c r="I36" s="7"/>
      <c r="J36" s="7"/>
      <c r="K36" s="7"/>
      <c r="L36" s="7"/>
      <c r="M36" s="7"/>
      <c r="N36" s="7"/>
    </row>
    <row r="37" spans="1:14" ht="12.75" customHeight="1" x14ac:dyDescent="0.2">
      <c r="A37" s="40"/>
      <c r="B37" s="6"/>
      <c r="C37" s="6"/>
      <c r="D37" s="38"/>
      <c r="E37" s="35"/>
      <c r="F37" s="35"/>
      <c r="G37" s="7"/>
      <c r="H37" s="7"/>
      <c r="I37" s="7"/>
      <c r="J37" s="7"/>
      <c r="K37" s="7"/>
      <c r="L37" s="7"/>
      <c r="M37" s="7"/>
      <c r="N37" s="7"/>
    </row>
    <row r="38" spans="1:14" ht="12.75" customHeight="1" x14ac:dyDescent="0.2">
      <c r="A38" s="40"/>
      <c r="B38" s="6"/>
      <c r="C38" s="6"/>
      <c r="D38" s="38"/>
      <c r="E38" s="35"/>
      <c r="F38" s="35"/>
      <c r="G38" s="7"/>
      <c r="H38" s="7"/>
      <c r="I38" s="7"/>
      <c r="J38" s="7"/>
      <c r="K38" s="7"/>
      <c r="L38" s="7"/>
      <c r="M38" s="7"/>
      <c r="N38" s="7"/>
    </row>
    <row r="39" spans="1:14" ht="12.75" customHeight="1" x14ac:dyDescent="0.2">
      <c r="A39" s="40"/>
      <c r="B39" s="32"/>
      <c r="C39" s="6"/>
      <c r="D39" s="38"/>
      <c r="E39" s="35"/>
      <c r="F39" s="35"/>
      <c r="G39" s="7"/>
      <c r="H39" s="7"/>
      <c r="I39" s="7"/>
      <c r="J39" s="7"/>
      <c r="K39" s="7"/>
      <c r="L39" s="7"/>
      <c r="M39" s="7"/>
      <c r="N39" s="7"/>
    </row>
    <row r="40" spans="1:14" ht="12.75" customHeight="1" x14ac:dyDescent="0.2">
      <c r="A40" s="40"/>
      <c r="B40" s="6"/>
      <c r="C40" s="6"/>
      <c r="D40" s="38"/>
      <c r="E40" s="35"/>
      <c r="F40" s="35"/>
      <c r="G40" s="7"/>
      <c r="H40" s="7"/>
      <c r="I40" s="7"/>
      <c r="J40" s="7"/>
      <c r="K40" s="7"/>
      <c r="L40" s="7"/>
      <c r="M40" s="7"/>
      <c r="N40" s="7"/>
    </row>
    <row r="41" spans="1:14" ht="12.75" customHeight="1" x14ac:dyDescent="0.2">
      <c r="A41" s="40"/>
      <c r="B41" s="6"/>
      <c r="C41" s="6"/>
      <c r="D41" s="38"/>
      <c r="E41" s="35"/>
      <c r="F41" s="35"/>
      <c r="G41" s="7"/>
      <c r="H41" s="7"/>
      <c r="I41" s="7"/>
      <c r="J41" s="7"/>
      <c r="K41" s="7"/>
      <c r="L41" s="7"/>
      <c r="M41" s="7"/>
      <c r="N41" s="7"/>
    </row>
    <row r="42" spans="1:14" ht="12.75" customHeight="1" x14ac:dyDescent="0.2">
      <c r="A42" s="40"/>
      <c r="B42" s="6"/>
      <c r="C42" s="6"/>
      <c r="D42" s="38"/>
      <c r="E42" s="35"/>
      <c r="F42" s="35"/>
      <c r="G42" s="7"/>
      <c r="H42" s="7"/>
      <c r="I42" s="7"/>
      <c r="J42" s="7"/>
      <c r="K42" s="7"/>
      <c r="L42" s="7"/>
      <c r="M42" s="7"/>
      <c r="N42" s="7"/>
    </row>
    <row r="43" spans="1:14" ht="12.75" customHeight="1" x14ac:dyDescent="0.2">
      <c r="A43" s="40"/>
      <c r="B43" s="6"/>
      <c r="C43" s="6"/>
      <c r="D43" s="38"/>
      <c r="E43" s="35"/>
      <c r="F43" s="35"/>
      <c r="G43" s="7"/>
      <c r="H43" s="7"/>
      <c r="I43" s="7"/>
      <c r="J43" s="7"/>
      <c r="K43" s="7"/>
      <c r="L43" s="7"/>
      <c r="M43" s="7"/>
      <c r="N43" s="7"/>
    </row>
    <row r="44" spans="1:14" ht="12.75" customHeight="1" x14ac:dyDescent="0.2">
      <c r="A44" s="40"/>
      <c r="B44" s="6"/>
      <c r="C44" s="6"/>
      <c r="D44" s="38"/>
      <c r="E44" s="35"/>
      <c r="F44" s="35"/>
      <c r="G44" s="7"/>
      <c r="H44" s="7"/>
      <c r="I44" s="7"/>
      <c r="J44" s="7"/>
      <c r="K44" s="7"/>
      <c r="L44" s="7"/>
      <c r="M44" s="7"/>
      <c r="N44" s="7"/>
    </row>
    <row r="45" spans="1:14" ht="12.75" customHeight="1" x14ac:dyDescent="0.2">
      <c r="A45" s="40"/>
      <c r="B45" s="6"/>
      <c r="C45" s="6"/>
      <c r="D45" s="3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 customHeight="1" x14ac:dyDescent="0.2">
      <c r="A46" s="40"/>
      <c r="B46" s="6"/>
      <c r="C46" s="6"/>
      <c r="D46" s="3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 x14ac:dyDescent="0.2">
      <c r="A47" s="40"/>
      <c r="B47" s="6"/>
      <c r="C47" s="6"/>
      <c r="D47" s="3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 customHeight="1" x14ac:dyDescent="0.2">
      <c r="A48" s="4"/>
      <c r="B48" s="6"/>
      <c r="C48" s="6"/>
      <c r="D48" s="3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 customHeight="1" x14ac:dyDescent="0.2">
      <c r="A49" s="48"/>
      <c r="B49" s="48" t="s">
        <v>48</v>
      </c>
      <c r="C49" s="48"/>
      <c r="D49" s="50">
        <f t="shared" ref="D49:F49" si="2">SUM(D36:D48)</f>
        <v>0</v>
      </c>
      <c r="E49" s="50">
        <f t="shared" si="2"/>
        <v>0</v>
      </c>
      <c r="F49" s="50">
        <f t="shared" si="2"/>
        <v>0</v>
      </c>
      <c r="G49" s="7"/>
      <c r="H49" s="7"/>
      <c r="I49" s="7"/>
      <c r="J49" s="7"/>
      <c r="K49" s="7"/>
      <c r="L49" s="7"/>
      <c r="M49" s="7"/>
      <c r="N49" s="7"/>
    </row>
    <row r="50" spans="1:14" ht="12.75" customHeight="1" x14ac:dyDescent="0.2">
      <c r="A50" s="4"/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 customHeight="1" x14ac:dyDescent="0.2">
      <c r="A51" s="4" t="str">
        <f>"Add Membership Fees for "&amp;Yearn&amp;", received in "&amp;Yearn-1</f>
        <v>Add Membership Fees for 2016, received in 2015</v>
      </c>
      <c r="B51" s="6"/>
      <c r="C51" s="6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 customHeight="1" x14ac:dyDescent="0.2">
      <c r="A52" s="4"/>
      <c r="B52" s="6"/>
      <c r="C52" s="6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23.25" customHeight="1" x14ac:dyDescent="0.2">
      <c r="A53" s="57" t="s">
        <v>1</v>
      </c>
      <c r="B53" s="5" t="s">
        <v>3</v>
      </c>
      <c r="C53" s="5"/>
      <c r="D53" s="58" t="s">
        <v>4</v>
      </c>
      <c r="E53" s="59" t="s">
        <v>70</v>
      </c>
      <c r="F53" s="60" t="str">
        <f>"Sponsorship "&amp;Yearn</f>
        <v>Sponsorship 2016</v>
      </c>
      <c r="G53" s="60" t="str">
        <f>"Membership Fees "&amp;RIGHT(Yearn,2)</f>
        <v>Membership Fees 16</v>
      </c>
      <c r="H53" s="7"/>
      <c r="I53" s="7"/>
      <c r="J53" s="7"/>
      <c r="K53" s="7"/>
      <c r="L53" s="7"/>
      <c r="M53" s="7"/>
      <c r="N53" s="7"/>
    </row>
    <row r="54" spans="1:14" ht="12.75" customHeight="1" x14ac:dyDescent="0.2">
      <c r="A54" s="61">
        <v>41997</v>
      </c>
      <c r="B54" s="62" t="s">
        <v>88</v>
      </c>
      <c r="C54" s="63"/>
      <c r="D54" s="64"/>
      <c r="E54" s="65">
        <v>160</v>
      </c>
      <c r="F54" s="7"/>
      <c r="G54" s="7"/>
      <c r="H54" s="7"/>
      <c r="I54" s="7"/>
      <c r="J54" s="7"/>
      <c r="K54" s="7"/>
      <c r="L54" s="7"/>
      <c r="M54" s="7"/>
      <c r="N54" s="7"/>
    </row>
    <row r="55" spans="1:14" ht="12.75" customHeight="1" x14ac:dyDescent="0.2">
      <c r="A55" s="40"/>
      <c r="B55" s="6"/>
      <c r="C55" s="6"/>
      <c r="D55" s="38"/>
      <c r="E55" s="35"/>
      <c r="F55" s="35"/>
      <c r="G55" s="7"/>
      <c r="H55" s="7"/>
      <c r="I55" s="7"/>
      <c r="J55" s="7"/>
      <c r="K55" s="7"/>
      <c r="L55" s="7"/>
      <c r="M55" s="7"/>
      <c r="N55" s="7"/>
    </row>
    <row r="56" spans="1:14" ht="12.75" customHeight="1" x14ac:dyDescent="0.2">
      <c r="A56" s="40"/>
      <c r="B56" s="6"/>
      <c r="C56" s="6"/>
      <c r="D56" s="38"/>
      <c r="E56" s="35"/>
      <c r="F56" s="35"/>
      <c r="G56" s="7"/>
      <c r="H56" s="7"/>
      <c r="I56" s="7"/>
      <c r="J56" s="7"/>
      <c r="K56" s="7"/>
      <c r="L56" s="7"/>
      <c r="M56" s="7"/>
      <c r="N56" s="7"/>
    </row>
    <row r="57" spans="1:14" ht="12.75" customHeight="1" x14ac:dyDescent="0.2">
      <c r="A57" s="40"/>
      <c r="B57" s="32"/>
      <c r="C57" s="6"/>
      <c r="D57" s="38"/>
      <c r="E57" s="35"/>
      <c r="F57" s="35"/>
      <c r="G57" s="7"/>
      <c r="H57" s="7"/>
      <c r="I57" s="7"/>
      <c r="J57" s="7"/>
      <c r="K57" s="7"/>
      <c r="L57" s="7"/>
      <c r="M57" s="7"/>
      <c r="N57" s="7"/>
    </row>
    <row r="58" spans="1:14" ht="12.75" customHeight="1" x14ac:dyDescent="0.2">
      <c r="A58" s="40"/>
      <c r="B58" s="6"/>
      <c r="C58" s="6"/>
      <c r="D58" s="38"/>
      <c r="E58" s="35"/>
      <c r="F58" s="35"/>
      <c r="G58" s="7"/>
      <c r="H58" s="7"/>
      <c r="I58" s="7"/>
      <c r="J58" s="7"/>
      <c r="K58" s="7"/>
      <c r="L58" s="7"/>
      <c r="M58" s="7"/>
      <c r="N58" s="7"/>
    </row>
    <row r="59" spans="1:14" ht="12.75" customHeight="1" x14ac:dyDescent="0.2">
      <c r="A59" s="40"/>
      <c r="B59" s="6"/>
      <c r="C59" s="6"/>
      <c r="D59" s="38"/>
      <c r="E59" s="35"/>
      <c r="F59" s="35"/>
      <c r="G59" s="7"/>
      <c r="H59" s="7"/>
      <c r="I59" s="7"/>
      <c r="J59" s="7"/>
      <c r="K59" s="7"/>
      <c r="L59" s="7"/>
      <c r="M59" s="7"/>
      <c r="N59" s="7"/>
    </row>
    <row r="60" spans="1:14" ht="12.75" customHeight="1" x14ac:dyDescent="0.2">
      <c r="A60" s="40"/>
      <c r="B60" s="6"/>
      <c r="C60" s="6"/>
      <c r="D60" s="38"/>
      <c r="E60" s="35"/>
      <c r="F60" s="35"/>
      <c r="G60" s="7"/>
      <c r="H60" s="7"/>
      <c r="I60" s="7"/>
      <c r="J60" s="7"/>
      <c r="K60" s="7"/>
      <c r="L60" s="7"/>
      <c r="M60" s="7"/>
      <c r="N60" s="7"/>
    </row>
    <row r="61" spans="1:14" ht="12.75" customHeight="1" x14ac:dyDescent="0.2">
      <c r="A61" s="40"/>
      <c r="B61" s="6"/>
      <c r="C61" s="6"/>
      <c r="D61" s="38"/>
      <c r="E61" s="35"/>
      <c r="F61" s="35"/>
      <c r="G61" s="7"/>
      <c r="H61" s="7"/>
      <c r="I61" s="7"/>
      <c r="J61" s="7"/>
      <c r="K61" s="7"/>
      <c r="L61" s="7"/>
      <c r="M61" s="7"/>
      <c r="N61" s="7"/>
    </row>
    <row r="62" spans="1:14" ht="12.75" customHeight="1" x14ac:dyDescent="0.2">
      <c r="A62" s="40"/>
      <c r="B62" s="6"/>
      <c r="C62" s="6"/>
      <c r="D62" s="38"/>
      <c r="E62" s="35"/>
      <c r="F62" s="35"/>
      <c r="G62" s="7"/>
      <c r="H62" s="7"/>
      <c r="I62" s="7"/>
      <c r="J62" s="7"/>
      <c r="K62" s="7"/>
      <c r="L62" s="7"/>
      <c r="M62" s="7"/>
      <c r="N62" s="7"/>
    </row>
    <row r="63" spans="1:14" ht="12.75" customHeight="1" x14ac:dyDescent="0.2">
      <c r="A63" s="33"/>
      <c r="B63" s="6"/>
      <c r="C63" s="6"/>
      <c r="D63" s="38"/>
      <c r="E63" s="35"/>
      <c r="F63" s="7"/>
      <c r="G63" s="7"/>
      <c r="H63" s="7"/>
      <c r="I63" s="7"/>
      <c r="J63" s="7"/>
      <c r="K63" s="7"/>
      <c r="L63" s="7"/>
      <c r="M63" s="7"/>
      <c r="N63" s="7"/>
    </row>
    <row r="64" spans="1:14" ht="12.75" customHeight="1" x14ac:dyDescent="0.2">
      <c r="A64" s="4"/>
      <c r="B64" s="6"/>
      <c r="C64" s="6"/>
      <c r="D64" s="3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 customHeight="1" x14ac:dyDescent="0.2">
      <c r="A65" s="4"/>
      <c r="B65" s="6"/>
      <c r="C65" s="6"/>
      <c r="D65" s="3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 customHeight="1" x14ac:dyDescent="0.2">
      <c r="A66" s="4"/>
      <c r="B66" s="6"/>
      <c r="C66" s="6"/>
      <c r="D66" s="3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 customHeight="1" x14ac:dyDescent="0.2">
      <c r="A67" s="4"/>
      <c r="B67" s="6"/>
      <c r="C67" s="6"/>
      <c r="D67" s="3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 customHeight="1" x14ac:dyDescent="0.2">
      <c r="A68" s="48"/>
      <c r="B68" s="48" t="s">
        <v>48</v>
      </c>
      <c r="C68" s="48"/>
      <c r="D68" s="50">
        <f t="shared" ref="D68:F68" si="3">SUM(D54:D67)</f>
        <v>0</v>
      </c>
      <c r="E68" s="50">
        <f t="shared" si="3"/>
        <v>160</v>
      </c>
      <c r="F68" s="50">
        <f t="shared" si="3"/>
        <v>0</v>
      </c>
      <c r="G68" s="7"/>
      <c r="H68" s="7"/>
      <c r="I68" s="7"/>
      <c r="J68" s="7"/>
      <c r="K68" s="7"/>
      <c r="L68" s="7"/>
      <c r="M68" s="7"/>
      <c r="N68" s="7"/>
    </row>
    <row r="69" spans="1:14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activeCell="G15" sqref="G15"/>
    </sheetView>
  </sheetViews>
  <sheetFormatPr defaultColWidth="17.42578125" defaultRowHeight="15" customHeight="1" x14ac:dyDescent="0.2"/>
  <cols>
    <col min="1" max="1" width="17.85546875" customWidth="1"/>
    <col min="2" max="6" width="8.5703125" customWidth="1"/>
  </cols>
  <sheetData>
    <row r="1" spans="1:6" ht="17.25" customHeight="1" x14ac:dyDescent="0.25">
      <c r="A1" s="1"/>
      <c r="B1" s="7"/>
      <c r="C1" s="7"/>
      <c r="D1" s="7"/>
      <c r="E1" s="7"/>
      <c r="F1" s="7"/>
    </row>
    <row r="2" spans="1:6" ht="12.75" customHeight="1" x14ac:dyDescent="0.2">
      <c r="A2" s="6"/>
      <c r="B2" s="7"/>
      <c r="C2" s="7"/>
      <c r="D2" s="7"/>
      <c r="E2" s="7"/>
      <c r="F2" s="7"/>
    </row>
    <row r="3" spans="1:6" ht="12.75" customHeight="1" x14ac:dyDescent="0.2">
      <c r="A3" s="6"/>
      <c r="B3" s="7"/>
      <c r="C3" s="7"/>
      <c r="D3" s="7"/>
      <c r="E3" s="7"/>
      <c r="F3" s="7"/>
    </row>
    <row r="4" spans="1:6" ht="12.75" customHeight="1" x14ac:dyDescent="0.2">
      <c r="A4" s="10" t="s">
        <v>6</v>
      </c>
      <c r="B4" s="7"/>
      <c r="C4" s="7"/>
      <c r="D4" s="7"/>
      <c r="E4" s="7"/>
      <c r="F4" s="7"/>
    </row>
    <row r="5" spans="1:6" ht="12.75" customHeight="1" x14ac:dyDescent="0.2">
      <c r="A5" s="6" t="s">
        <v>7</v>
      </c>
      <c r="B5" s="20">
        <v>2015</v>
      </c>
      <c r="C5" s="7"/>
      <c r="D5" s="7"/>
      <c r="E5" s="7"/>
      <c r="F5" s="7"/>
    </row>
    <row r="6" spans="1:6" ht="12.75" customHeight="1" x14ac:dyDescent="0.2">
      <c r="A6" s="6" t="s">
        <v>23</v>
      </c>
      <c r="B6" s="20">
        <v>2016</v>
      </c>
      <c r="C6" s="7"/>
      <c r="D6" s="7"/>
      <c r="E6" s="7"/>
      <c r="F6" s="7"/>
    </row>
    <row r="7" spans="1:6" ht="12.75" customHeight="1" x14ac:dyDescent="0.2">
      <c r="A7" s="6"/>
      <c r="B7" s="7"/>
      <c r="C7" s="7"/>
      <c r="D7" s="7"/>
      <c r="E7" s="7"/>
      <c r="F7" s="7"/>
    </row>
    <row r="8" spans="1:6" ht="12.75" customHeight="1" x14ac:dyDescent="0.2">
      <c r="A8" s="6"/>
      <c r="B8" s="7"/>
      <c r="C8" s="7"/>
      <c r="D8" s="7"/>
      <c r="E8" s="7"/>
      <c r="F8" s="7"/>
    </row>
    <row r="9" spans="1:6" ht="12.75" customHeight="1" x14ac:dyDescent="0.2">
      <c r="A9" s="6"/>
      <c r="B9" s="7"/>
      <c r="C9" s="7"/>
      <c r="D9" s="7"/>
      <c r="E9" s="7"/>
      <c r="F9" s="7"/>
    </row>
    <row r="10" spans="1:6" ht="13.5" customHeight="1" x14ac:dyDescent="0.2">
      <c r="A10" s="23" t="s">
        <v>24</v>
      </c>
      <c r="B10" s="7"/>
      <c r="C10" s="7"/>
      <c r="D10" s="7"/>
      <c r="E10" s="7"/>
      <c r="F10" s="7"/>
    </row>
    <row r="11" spans="1:6" ht="14.25" customHeight="1" x14ac:dyDescent="0.3">
      <c r="A11" s="25" t="s">
        <v>26</v>
      </c>
      <c r="B11" s="26" t="s">
        <v>27</v>
      </c>
      <c r="C11" s="27" t="s">
        <v>28</v>
      </c>
      <c r="D11" s="28"/>
      <c r="E11" s="7"/>
      <c r="F11" s="7"/>
    </row>
    <row r="12" spans="1:6" ht="14.25" customHeight="1" x14ac:dyDescent="0.3">
      <c r="A12" s="6" t="s">
        <v>29</v>
      </c>
      <c r="B12" s="30">
        <v>25</v>
      </c>
      <c r="C12" s="28">
        <v>30</v>
      </c>
      <c r="D12" s="7"/>
      <c r="E12" s="7"/>
      <c r="F12" s="7"/>
    </row>
    <row r="13" spans="1:6" ht="14.25" customHeight="1" x14ac:dyDescent="0.3">
      <c r="A13" s="32" t="s">
        <v>37</v>
      </c>
      <c r="B13" s="30">
        <v>40</v>
      </c>
      <c r="C13" s="28">
        <v>45</v>
      </c>
      <c r="D13" s="7"/>
      <c r="E13" s="7"/>
      <c r="F13" s="7"/>
    </row>
    <row r="14" spans="1:6" ht="14.25" customHeight="1" x14ac:dyDescent="0.3">
      <c r="A14" s="6" t="s">
        <v>38</v>
      </c>
      <c r="B14" s="30">
        <v>55</v>
      </c>
      <c r="C14" s="28">
        <v>80</v>
      </c>
      <c r="D14" s="7"/>
      <c r="E14" s="7"/>
      <c r="F14" s="7"/>
    </row>
    <row r="15" spans="1:6" ht="14.25" customHeight="1" x14ac:dyDescent="0.3">
      <c r="A15" s="6" t="s">
        <v>40</v>
      </c>
      <c r="B15" s="30">
        <v>150</v>
      </c>
      <c r="C15" s="28">
        <v>160</v>
      </c>
      <c r="D15" s="7"/>
      <c r="E15" s="7"/>
      <c r="F15" s="7"/>
    </row>
    <row r="16" spans="1:6" ht="14.25" customHeight="1" x14ac:dyDescent="0.3">
      <c r="A16" s="6" t="s">
        <v>41</v>
      </c>
      <c r="B16" s="30">
        <v>290</v>
      </c>
      <c r="C16" s="28">
        <v>310</v>
      </c>
      <c r="D16" s="7"/>
      <c r="E16" s="7"/>
      <c r="F16" s="7"/>
    </row>
    <row r="17" spans="1:6" ht="14.25" customHeight="1" x14ac:dyDescent="0.3">
      <c r="A17" s="6" t="s">
        <v>42</v>
      </c>
      <c r="B17" s="30">
        <v>390</v>
      </c>
      <c r="C17" s="28">
        <v>410</v>
      </c>
      <c r="D17" s="7"/>
      <c r="E17" s="7"/>
      <c r="F17" s="7"/>
    </row>
    <row r="18" spans="1:6" ht="14.25" customHeight="1" x14ac:dyDescent="0.3">
      <c r="A18" s="6" t="s">
        <v>43</v>
      </c>
      <c r="B18" s="30">
        <v>730</v>
      </c>
      <c r="C18" s="28">
        <v>775</v>
      </c>
      <c r="D18" s="7"/>
      <c r="E18" s="7"/>
      <c r="F18" s="7"/>
    </row>
    <row r="19" spans="1:6" ht="12.75" customHeight="1" x14ac:dyDescent="0.2">
      <c r="A19" s="6"/>
      <c r="B19" s="7"/>
      <c r="C19" s="7"/>
      <c r="D19" s="7"/>
      <c r="E19" s="7"/>
      <c r="F19" s="7"/>
    </row>
    <row r="20" spans="1:6" ht="12.75" customHeight="1" x14ac:dyDescent="0.2">
      <c r="A20" s="6"/>
      <c r="B20" s="7"/>
      <c r="C20" s="7"/>
      <c r="D20" s="7"/>
      <c r="E20" s="7"/>
      <c r="F20" s="7"/>
    </row>
    <row r="21" spans="1:6" ht="12.75" customHeight="1" x14ac:dyDescent="0.2">
      <c r="A21" s="22"/>
      <c r="B21" s="7"/>
      <c r="C21" s="7"/>
      <c r="D21" s="7"/>
      <c r="E21" s="7"/>
      <c r="F21" s="7"/>
    </row>
    <row r="22" spans="1:6" ht="15.75" customHeight="1" x14ac:dyDescent="0.2">
      <c r="A22" s="7"/>
      <c r="B22" s="7"/>
      <c r="C22" s="7"/>
      <c r="D22" s="7"/>
      <c r="E22" s="7"/>
      <c r="F22" s="7"/>
    </row>
    <row r="23" spans="1:6" ht="15.75" customHeight="1" x14ac:dyDescent="0.2">
      <c r="A23" s="7"/>
      <c r="B23" s="7"/>
      <c r="C23" s="7"/>
      <c r="D23" s="7"/>
      <c r="E23" s="7"/>
      <c r="F23" s="7"/>
    </row>
    <row r="24" spans="1:6" ht="15.75" customHeight="1" x14ac:dyDescent="0.2">
      <c r="A24" s="7"/>
      <c r="B24" s="7"/>
      <c r="C24" s="7"/>
      <c r="D24" s="7"/>
      <c r="E24" s="7"/>
      <c r="F24" s="7"/>
    </row>
    <row r="25" spans="1:6" ht="15.75" customHeight="1" x14ac:dyDescent="0.2">
      <c r="A25" s="7"/>
      <c r="B25" s="7"/>
      <c r="C25" s="7"/>
      <c r="D25" s="7"/>
      <c r="E25" s="7"/>
      <c r="F25" s="7"/>
    </row>
    <row r="26" spans="1:6" ht="15.75" customHeight="1" x14ac:dyDescent="0.2">
      <c r="A26" s="7"/>
      <c r="B26" s="7"/>
      <c r="C26" s="7"/>
      <c r="D26" s="7"/>
      <c r="E26" s="7"/>
      <c r="F26" s="7"/>
    </row>
    <row r="27" spans="1:6" ht="15.75" customHeight="1" x14ac:dyDescent="0.2">
      <c r="A27" s="7"/>
      <c r="B27" s="7"/>
      <c r="C27" s="7"/>
      <c r="D27" s="7"/>
      <c r="E27" s="7"/>
      <c r="F27" s="7"/>
    </row>
    <row r="28" spans="1:6" ht="15.75" customHeight="1" x14ac:dyDescent="0.2">
      <c r="A28" s="7"/>
      <c r="B28" s="7"/>
      <c r="C28" s="7"/>
      <c r="D28" s="7"/>
      <c r="E28" s="7"/>
      <c r="F28" s="7"/>
    </row>
    <row r="29" spans="1:6" ht="15.75" customHeight="1" x14ac:dyDescent="0.2">
      <c r="A29" s="7"/>
      <c r="B29" s="7"/>
      <c r="C29" s="7"/>
      <c r="D29" s="7"/>
      <c r="E29" s="7"/>
      <c r="F29" s="7"/>
    </row>
    <row r="30" spans="1:6" ht="15.75" customHeight="1" x14ac:dyDescent="0.2">
      <c r="A30" s="7"/>
      <c r="B30" s="7"/>
      <c r="C30" s="7"/>
      <c r="D30" s="7"/>
      <c r="E30" s="7"/>
      <c r="F30" s="7"/>
    </row>
    <row r="31" spans="1:6" ht="15.75" customHeight="1" x14ac:dyDescent="0.2">
      <c r="A31" s="7"/>
      <c r="B31" s="7"/>
      <c r="C31" s="7"/>
      <c r="D31" s="7"/>
      <c r="E31" s="7"/>
      <c r="F31" s="7"/>
    </row>
    <row r="32" spans="1:6" ht="15.75" customHeight="1" x14ac:dyDescent="0.2">
      <c r="A32" s="7"/>
      <c r="B32" s="7"/>
      <c r="C32" s="7"/>
      <c r="D32" s="7"/>
      <c r="E32" s="7"/>
      <c r="F32" s="7"/>
    </row>
    <row r="33" spans="1:6" ht="15.75" customHeight="1" x14ac:dyDescent="0.2">
      <c r="A33" s="7"/>
      <c r="B33" s="7"/>
      <c r="C33" s="7"/>
      <c r="D33" s="7"/>
      <c r="E33" s="7"/>
      <c r="F33" s="7"/>
    </row>
    <row r="34" spans="1:6" ht="15.75" customHeight="1" x14ac:dyDescent="0.2">
      <c r="A34" s="7"/>
      <c r="B34" s="7"/>
      <c r="C34" s="7"/>
      <c r="D34" s="7"/>
      <c r="E34" s="7"/>
      <c r="F34" s="7"/>
    </row>
    <row r="35" spans="1:6" ht="15.75" customHeight="1" x14ac:dyDescent="0.2">
      <c r="A35" s="7"/>
      <c r="B35" s="7"/>
      <c r="C35" s="7"/>
      <c r="D35" s="7"/>
      <c r="E35" s="7"/>
      <c r="F35" s="7"/>
    </row>
    <row r="36" spans="1:6" ht="15.75" customHeight="1" x14ac:dyDescent="0.2">
      <c r="A36" s="7"/>
      <c r="B36" s="7"/>
      <c r="C36" s="7"/>
      <c r="D36" s="7"/>
      <c r="E36" s="7"/>
      <c r="F36" s="7"/>
    </row>
    <row r="37" spans="1:6" ht="15.75" customHeight="1" x14ac:dyDescent="0.2">
      <c r="A37" s="7"/>
      <c r="B37" s="7"/>
      <c r="C37" s="7"/>
      <c r="D37" s="7"/>
      <c r="E37" s="7"/>
      <c r="F37" s="7"/>
    </row>
    <row r="38" spans="1:6" ht="15.75" customHeight="1" x14ac:dyDescent="0.2">
      <c r="A38" s="7"/>
      <c r="B38" s="7"/>
      <c r="C38" s="7"/>
      <c r="D38" s="7"/>
      <c r="E38" s="7"/>
      <c r="F38" s="7"/>
    </row>
    <row r="39" spans="1:6" ht="15.75" customHeight="1" x14ac:dyDescent="0.2">
      <c r="A39" s="7"/>
      <c r="B39" s="7"/>
      <c r="C39" s="7"/>
      <c r="D39" s="7"/>
      <c r="E39" s="7"/>
      <c r="F39" s="7"/>
    </row>
    <row r="40" spans="1:6" ht="15.75" customHeight="1" x14ac:dyDescent="0.2">
      <c r="A40" s="7"/>
      <c r="B40" s="7"/>
      <c r="C40" s="7"/>
      <c r="D40" s="7"/>
      <c r="E40" s="7"/>
      <c r="F40" s="7"/>
    </row>
    <row r="41" spans="1:6" ht="15.75" customHeight="1" x14ac:dyDescent="0.2">
      <c r="A41" s="7"/>
      <c r="B41" s="7"/>
      <c r="C41" s="7"/>
      <c r="D41" s="7"/>
      <c r="E41" s="7"/>
      <c r="F41" s="7"/>
    </row>
    <row r="42" spans="1:6" ht="15.75" customHeight="1" x14ac:dyDescent="0.2">
      <c r="A42" s="7"/>
      <c r="B42" s="7"/>
      <c r="C42" s="7"/>
      <c r="D42" s="7"/>
      <c r="E42" s="7"/>
      <c r="F42" s="7"/>
    </row>
    <row r="43" spans="1:6" ht="15.75" customHeight="1" x14ac:dyDescent="0.2">
      <c r="A43" s="7"/>
      <c r="B43" s="7"/>
      <c r="C43" s="7"/>
      <c r="D43" s="7"/>
      <c r="E43" s="7"/>
      <c r="F43" s="7"/>
    </row>
    <row r="44" spans="1:6" ht="15.75" customHeight="1" x14ac:dyDescent="0.2">
      <c r="A44" s="7"/>
      <c r="B44" s="7"/>
      <c r="C44" s="7"/>
      <c r="D44" s="7"/>
      <c r="E44" s="7"/>
      <c r="F44" s="7"/>
    </row>
    <row r="45" spans="1:6" ht="15.75" customHeight="1" x14ac:dyDescent="0.2">
      <c r="A45" s="7"/>
      <c r="B45" s="7"/>
      <c r="C45" s="7"/>
      <c r="D45" s="7"/>
      <c r="E45" s="7"/>
      <c r="F45" s="7"/>
    </row>
    <row r="46" spans="1:6" ht="15.75" customHeight="1" x14ac:dyDescent="0.2">
      <c r="A46" s="7"/>
      <c r="B46" s="7"/>
      <c r="C46" s="7"/>
      <c r="D46" s="7"/>
      <c r="E46" s="7"/>
      <c r="F46" s="7"/>
    </row>
    <row r="47" spans="1:6" ht="15.75" customHeight="1" x14ac:dyDescent="0.2">
      <c r="A47" s="7"/>
      <c r="B47" s="7"/>
      <c r="C47" s="7"/>
      <c r="D47" s="7"/>
      <c r="E47" s="7"/>
      <c r="F47" s="7"/>
    </row>
    <row r="48" spans="1:6" ht="15.75" customHeight="1" x14ac:dyDescent="0.2">
      <c r="A48" s="7"/>
      <c r="B48" s="7"/>
      <c r="C48" s="7"/>
      <c r="D48" s="7"/>
      <c r="E48" s="7"/>
      <c r="F48" s="7"/>
    </row>
    <row r="49" spans="1:6" ht="15.75" customHeight="1" x14ac:dyDescent="0.2">
      <c r="A49" s="7"/>
      <c r="B49" s="7"/>
      <c r="C49" s="7"/>
      <c r="D49" s="7"/>
      <c r="E49" s="7"/>
      <c r="F49" s="7"/>
    </row>
    <row r="50" spans="1:6" ht="15.75" customHeight="1" x14ac:dyDescent="0.2">
      <c r="A50" s="7"/>
      <c r="B50" s="7"/>
      <c r="C50" s="7"/>
      <c r="D50" s="7"/>
      <c r="E50" s="7"/>
      <c r="F50" s="7"/>
    </row>
    <row r="51" spans="1:6" ht="15.75" customHeight="1" x14ac:dyDescent="0.2">
      <c r="A51" s="7"/>
      <c r="B51" s="7"/>
      <c r="C51" s="7"/>
      <c r="D51" s="7"/>
      <c r="E51" s="7"/>
      <c r="F51" s="7"/>
    </row>
    <row r="52" spans="1:6" ht="15.75" customHeight="1" x14ac:dyDescent="0.2">
      <c r="A52" s="7"/>
      <c r="B52" s="7"/>
      <c r="C52" s="7"/>
      <c r="D52" s="7"/>
      <c r="E52" s="7"/>
      <c r="F52" s="7"/>
    </row>
    <row r="53" spans="1:6" ht="15.75" customHeight="1" x14ac:dyDescent="0.2">
      <c r="A53" s="7"/>
      <c r="B53" s="7"/>
      <c r="C53" s="7"/>
      <c r="D53" s="7"/>
      <c r="E53" s="7"/>
      <c r="F53" s="7"/>
    </row>
    <row r="54" spans="1:6" ht="15.75" customHeight="1" x14ac:dyDescent="0.2">
      <c r="A54" s="7"/>
      <c r="B54" s="7"/>
      <c r="C54" s="7"/>
      <c r="D54" s="7"/>
      <c r="E54" s="7"/>
      <c r="F54" s="7"/>
    </row>
    <row r="55" spans="1:6" ht="15.75" customHeight="1" x14ac:dyDescent="0.2">
      <c r="A55" s="7"/>
      <c r="B55" s="7"/>
      <c r="C55" s="7"/>
      <c r="D55" s="7"/>
      <c r="E55" s="7"/>
      <c r="F55" s="7"/>
    </row>
    <row r="56" spans="1:6" ht="15.75" customHeight="1" x14ac:dyDescent="0.2">
      <c r="A56" s="7"/>
      <c r="B56" s="7"/>
      <c r="C56" s="7"/>
      <c r="D56" s="7"/>
      <c r="E56" s="7"/>
      <c r="F56" s="7"/>
    </row>
    <row r="57" spans="1:6" ht="15.75" customHeight="1" x14ac:dyDescent="0.2">
      <c r="A57" s="7"/>
      <c r="B57" s="7"/>
      <c r="C57" s="7"/>
      <c r="D57" s="7"/>
      <c r="E57" s="7"/>
      <c r="F57" s="7"/>
    </row>
    <row r="58" spans="1:6" ht="15.75" customHeight="1" x14ac:dyDescent="0.2">
      <c r="A58" s="7"/>
      <c r="B58" s="7"/>
      <c r="C58" s="7"/>
      <c r="D58" s="7"/>
      <c r="E58" s="7"/>
      <c r="F58" s="7"/>
    </row>
    <row r="59" spans="1:6" ht="15.75" customHeight="1" x14ac:dyDescent="0.2">
      <c r="A59" s="7"/>
      <c r="B59" s="7"/>
      <c r="C59" s="7"/>
      <c r="D59" s="7"/>
      <c r="E59" s="7"/>
      <c r="F59" s="7"/>
    </row>
    <row r="60" spans="1:6" ht="15.75" customHeight="1" x14ac:dyDescent="0.2">
      <c r="A60" s="7"/>
      <c r="B60" s="7"/>
      <c r="C60" s="7"/>
      <c r="D60" s="7"/>
      <c r="E60" s="7"/>
      <c r="F60" s="7"/>
    </row>
    <row r="61" spans="1:6" ht="15.75" customHeight="1" x14ac:dyDescent="0.2">
      <c r="A61" s="7"/>
      <c r="B61" s="7"/>
      <c r="C61" s="7"/>
      <c r="D61" s="7"/>
      <c r="E61" s="7"/>
      <c r="F61" s="7"/>
    </row>
    <row r="62" spans="1:6" ht="15.75" customHeight="1" x14ac:dyDescent="0.2">
      <c r="A62" s="7"/>
      <c r="B62" s="7"/>
      <c r="C62" s="7"/>
      <c r="D62" s="7"/>
      <c r="E62" s="7"/>
      <c r="F62" s="7"/>
    </row>
    <row r="63" spans="1:6" ht="15.75" customHeight="1" x14ac:dyDescent="0.2">
      <c r="A63" s="7"/>
      <c r="B63" s="7"/>
      <c r="C63" s="7"/>
      <c r="D63" s="7"/>
      <c r="E63" s="7"/>
      <c r="F63" s="7"/>
    </row>
    <row r="64" spans="1:6" ht="15.75" customHeight="1" x14ac:dyDescent="0.2">
      <c r="A64" s="7"/>
      <c r="B64" s="7"/>
      <c r="C64" s="7"/>
      <c r="D64" s="7"/>
      <c r="E64" s="7"/>
      <c r="F64" s="7"/>
    </row>
    <row r="65" spans="1:6" ht="15.75" customHeight="1" x14ac:dyDescent="0.2">
      <c r="A65" s="7"/>
      <c r="B65" s="7"/>
      <c r="C65" s="7"/>
      <c r="D65" s="7"/>
      <c r="E65" s="7"/>
      <c r="F65" s="7"/>
    </row>
    <row r="66" spans="1:6" ht="15.75" customHeight="1" x14ac:dyDescent="0.2">
      <c r="A66" s="7"/>
      <c r="B66" s="7"/>
      <c r="C66" s="7"/>
      <c r="D66" s="7"/>
      <c r="E66" s="7"/>
      <c r="F66" s="7"/>
    </row>
    <row r="67" spans="1:6" ht="15.75" customHeight="1" x14ac:dyDescent="0.2">
      <c r="A67" s="7"/>
      <c r="B67" s="7"/>
      <c r="C67" s="7"/>
      <c r="D67" s="7"/>
      <c r="E67" s="7"/>
      <c r="F67" s="7"/>
    </row>
    <row r="68" spans="1:6" ht="15.75" customHeight="1" x14ac:dyDescent="0.2">
      <c r="A68" s="7"/>
      <c r="B68" s="7"/>
      <c r="C68" s="7"/>
      <c r="D68" s="7"/>
      <c r="E68" s="7"/>
      <c r="F68" s="7"/>
    </row>
    <row r="69" spans="1:6" ht="15.75" customHeight="1" x14ac:dyDescent="0.2">
      <c r="A69" s="7"/>
      <c r="B69" s="7"/>
      <c r="C69" s="7"/>
      <c r="D69" s="7"/>
      <c r="E69" s="7"/>
      <c r="F69" s="7"/>
    </row>
    <row r="70" spans="1:6" ht="15.75" customHeight="1" x14ac:dyDescent="0.2">
      <c r="A70" s="7"/>
      <c r="B70" s="7"/>
      <c r="C70" s="7"/>
      <c r="D70" s="7"/>
      <c r="E70" s="7"/>
      <c r="F70" s="7"/>
    </row>
    <row r="71" spans="1:6" ht="15.75" customHeight="1" x14ac:dyDescent="0.2">
      <c r="A71" s="7"/>
      <c r="B71" s="7"/>
      <c r="C71" s="7"/>
      <c r="D71" s="7"/>
      <c r="E71" s="7"/>
      <c r="F71" s="7"/>
    </row>
    <row r="72" spans="1:6" ht="15.75" customHeight="1" x14ac:dyDescent="0.2">
      <c r="A72" s="7"/>
      <c r="B72" s="7"/>
      <c r="C72" s="7"/>
      <c r="D72" s="7"/>
      <c r="E72" s="7"/>
      <c r="F72" s="7"/>
    </row>
    <row r="73" spans="1:6" ht="15.75" customHeight="1" x14ac:dyDescent="0.2">
      <c r="A73" s="7"/>
      <c r="B73" s="7"/>
      <c r="C73" s="7"/>
      <c r="D73" s="7"/>
      <c r="E73" s="7"/>
      <c r="F73" s="7"/>
    </row>
    <row r="74" spans="1:6" ht="15.75" customHeight="1" x14ac:dyDescent="0.2">
      <c r="A74" s="7"/>
      <c r="B74" s="7"/>
      <c r="C74" s="7"/>
      <c r="D74" s="7"/>
      <c r="E74" s="7"/>
      <c r="F74" s="7"/>
    </row>
    <row r="75" spans="1:6" ht="15.75" customHeight="1" x14ac:dyDescent="0.2">
      <c r="A75" s="7"/>
      <c r="B75" s="7"/>
      <c r="C75" s="7"/>
      <c r="D75" s="7"/>
      <c r="E75" s="7"/>
      <c r="F75" s="7"/>
    </row>
    <row r="76" spans="1:6" ht="15.75" customHeight="1" x14ac:dyDescent="0.2">
      <c r="A76" s="7"/>
      <c r="B76" s="7"/>
      <c r="C76" s="7"/>
      <c r="D76" s="7"/>
      <c r="E76" s="7"/>
      <c r="F76" s="7"/>
    </row>
    <row r="77" spans="1:6" ht="15.75" customHeight="1" x14ac:dyDescent="0.2">
      <c r="A77" s="7"/>
      <c r="B77" s="7"/>
      <c r="C77" s="7"/>
      <c r="D77" s="7"/>
      <c r="E77" s="7"/>
      <c r="F77" s="7"/>
    </row>
    <row r="78" spans="1:6" ht="15.75" customHeight="1" x14ac:dyDescent="0.2">
      <c r="A78" s="7"/>
      <c r="B78" s="7"/>
      <c r="C78" s="7"/>
      <c r="D78" s="7"/>
      <c r="E78" s="7"/>
      <c r="F78" s="7"/>
    </row>
    <row r="79" spans="1:6" ht="15.75" customHeight="1" x14ac:dyDescent="0.2">
      <c r="A79" s="7"/>
      <c r="B79" s="7"/>
      <c r="C79" s="7"/>
      <c r="D79" s="7"/>
      <c r="E79" s="7"/>
      <c r="F79" s="7"/>
    </row>
    <row r="80" spans="1:6" ht="15.75" customHeight="1" x14ac:dyDescent="0.2">
      <c r="A80" s="7"/>
      <c r="B80" s="7"/>
      <c r="C80" s="7"/>
      <c r="D80" s="7"/>
      <c r="E80" s="7"/>
      <c r="F80" s="7"/>
    </row>
    <row r="81" spans="1:6" ht="15.75" customHeight="1" x14ac:dyDescent="0.2">
      <c r="A81" s="7"/>
      <c r="B81" s="7"/>
      <c r="C81" s="7"/>
      <c r="D81" s="7"/>
      <c r="E81" s="7"/>
      <c r="F81" s="7"/>
    </row>
    <row r="82" spans="1:6" ht="15.75" customHeight="1" x14ac:dyDescent="0.2">
      <c r="A82" s="7"/>
      <c r="B82" s="7"/>
      <c r="C82" s="7"/>
      <c r="D82" s="7"/>
      <c r="E82" s="7"/>
      <c r="F82" s="7"/>
    </row>
    <row r="83" spans="1:6" ht="15.75" customHeight="1" x14ac:dyDescent="0.2">
      <c r="A83" s="7"/>
      <c r="B83" s="7"/>
      <c r="C83" s="7"/>
      <c r="D83" s="7"/>
      <c r="E83" s="7"/>
      <c r="F83" s="7"/>
    </row>
    <row r="84" spans="1:6" ht="15.75" customHeight="1" x14ac:dyDescent="0.2">
      <c r="A84" s="7"/>
      <c r="B84" s="7"/>
      <c r="C84" s="7"/>
      <c r="D84" s="7"/>
      <c r="E84" s="7"/>
      <c r="F84" s="7"/>
    </row>
    <row r="85" spans="1:6" ht="15.75" customHeight="1" x14ac:dyDescent="0.2">
      <c r="A85" s="7"/>
      <c r="B85" s="7"/>
      <c r="C85" s="7"/>
      <c r="D85" s="7"/>
      <c r="E85" s="7"/>
      <c r="F85" s="7"/>
    </row>
    <row r="86" spans="1:6" ht="15.75" customHeight="1" x14ac:dyDescent="0.2">
      <c r="A86" s="7"/>
      <c r="B86" s="7"/>
      <c r="C86" s="7"/>
      <c r="D86" s="7"/>
      <c r="E86" s="7"/>
      <c r="F86" s="7"/>
    </row>
    <row r="87" spans="1:6" ht="15.75" customHeight="1" x14ac:dyDescent="0.2">
      <c r="A87" s="7"/>
      <c r="B87" s="7"/>
      <c r="C87" s="7"/>
      <c r="D87" s="7"/>
      <c r="E87" s="7"/>
      <c r="F87" s="7"/>
    </row>
    <row r="88" spans="1:6" ht="15.75" customHeight="1" x14ac:dyDescent="0.2">
      <c r="A88" s="7"/>
      <c r="B88" s="7"/>
      <c r="C88" s="7"/>
      <c r="D88" s="7"/>
      <c r="E88" s="7"/>
      <c r="F88" s="7"/>
    </row>
    <row r="89" spans="1:6" ht="15.75" customHeight="1" x14ac:dyDescent="0.2">
      <c r="A89" s="7"/>
      <c r="B89" s="7"/>
      <c r="C89" s="7"/>
      <c r="D89" s="7"/>
      <c r="E89" s="7"/>
      <c r="F89" s="7"/>
    </row>
    <row r="90" spans="1:6" ht="15.75" customHeight="1" x14ac:dyDescent="0.2">
      <c r="A90" s="7"/>
      <c r="B90" s="7"/>
      <c r="C90" s="7"/>
      <c r="D90" s="7"/>
      <c r="E90" s="7"/>
      <c r="F90" s="7"/>
    </row>
    <row r="91" spans="1:6" ht="15.75" customHeight="1" x14ac:dyDescent="0.2">
      <c r="A91" s="7"/>
      <c r="B91" s="7"/>
      <c r="C91" s="7"/>
      <c r="D91" s="7"/>
      <c r="E91" s="7"/>
      <c r="F91" s="7"/>
    </row>
    <row r="92" spans="1:6" ht="15.75" customHeight="1" x14ac:dyDescent="0.2">
      <c r="A92" s="7"/>
      <c r="B92" s="7"/>
      <c r="C92" s="7"/>
      <c r="D92" s="7"/>
      <c r="E92" s="7"/>
      <c r="F92" s="7"/>
    </row>
    <row r="93" spans="1:6" ht="15.75" customHeight="1" x14ac:dyDescent="0.2">
      <c r="A93" s="7"/>
      <c r="B93" s="7"/>
      <c r="C93" s="7"/>
      <c r="D93" s="7"/>
      <c r="E93" s="7"/>
      <c r="F93" s="7"/>
    </row>
    <row r="94" spans="1:6" ht="15.75" customHeight="1" x14ac:dyDescent="0.2">
      <c r="A94" s="7"/>
      <c r="B94" s="7"/>
      <c r="C94" s="7"/>
      <c r="D94" s="7"/>
      <c r="E94" s="7"/>
      <c r="F94" s="7"/>
    </row>
    <row r="95" spans="1:6" ht="15.75" customHeight="1" x14ac:dyDescent="0.2">
      <c r="A95" s="7"/>
      <c r="B95" s="7"/>
      <c r="C95" s="7"/>
      <c r="D95" s="7"/>
      <c r="E95" s="7"/>
      <c r="F95" s="7"/>
    </row>
    <row r="96" spans="1:6" ht="15.75" customHeight="1" x14ac:dyDescent="0.2">
      <c r="A96" s="7"/>
      <c r="B96" s="7"/>
      <c r="C96" s="7"/>
      <c r="D96" s="7"/>
      <c r="E96" s="7"/>
      <c r="F96" s="7"/>
    </row>
    <row r="97" spans="1:6" ht="15.75" customHeight="1" x14ac:dyDescent="0.2">
      <c r="A97" s="7"/>
      <c r="B97" s="7"/>
      <c r="C97" s="7"/>
      <c r="D97" s="7"/>
      <c r="E97" s="7"/>
      <c r="F97" s="7"/>
    </row>
    <row r="98" spans="1:6" ht="15.75" customHeight="1" x14ac:dyDescent="0.2">
      <c r="A98" s="7"/>
      <c r="B98" s="7"/>
      <c r="C98" s="7"/>
      <c r="D98" s="7"/>
      <c r="E98" s="7"/>
      <c r="F98" s="7"/>
    </row>
    <row r="99" spans="1:6" ht="15.75" customHeight="1" x14ac:dyDescent="0.2">
      <c r="A99" s="7"/>
      <c r="B99" s="7"/>
      <c r="C99" s="7"/>
      <c r="D99" s="7"/>
      <c r="E99" s="7"/>
      <c r="F99" s="7"/>
    </row>
    <row r="100" spans="1:6" ht="15.75" customHeight="1" x14ac:dyDescent="0.2">
      <c r="A100" s="7"/>
      <c r="B100" s="7"/>
      <c r="C100" s="7"/>
      <c r="D100" s="7"/>
      <c r="E100" s="7"/>
      <c r="F100" s="7"/>
    </row>
    <row r="101" spans="1:6" ht="15.75" customHeight="1" x14ac:dyDescent="0.2">
      <c r="A101" s="7"/>
      <c r="B101" s="7"/>
      <c r="C101" s="7"/>
      <c r="D101" s="7"/>
      <c r="E101" s="7"/>
      <c r="F101" s="7"/>
    </row>
    <row r="102" spans="1:6" ht="15.75" customHeight="1" x14ac:dyDescent="0.2">
      <c r="A102" s="7"/>
      <c r="B102" s="7"/>
      <c r="C102" s="7"/>
      <c r="D102" s="7"/>
      <c r="E102" s="7"/>
      <c r="F102" s="7"/>
    </row>
    <row r="103" spans="1:6" ht="15.75" customHeight="1" x14ac:dyDescent="0.2">
      <c r="A103" s="7"/>
      <c r="B103" s="7"/>
      <c r="C103" s="7"/>
      <c r="D103" s="7"/>
      <c r="E103" s="7"/>
      <c r="F103" s="7"/>
    </row>
    <row r="104" spans="1:6" ht="15.75" customHeight="1" x14ac:dyDescent="0.2">
      <c r="A104" s="7"/>
      <c r="B104" s="7"/>
      <c r="C104" s="7"/>
      <c r="D104" s="7"/>
      <c r="E104" s="7"/>
      <c r="F104" s="7"/>
    </row>
    <row r="105" spans="1:6" ht="15.75" customHeight="1" x14ac:dyDescent="0.2">
      <c r="A105" s="7"/>
      <c r="B105" s="7"/>
      <c r="C105" s="7"/>
      <c r="D105" s="7"/>
      <c r="E105" s="7"/>
      <c r="F105" s="7"/>
    </row>
    <row r="106" spans="1:6" ht="15.75" customHeight="1" x14ac:dyDescent="0.2">
      <c r="A106" s="7"/>
      <c r="B106" s="7"/>
      <c r="C106" s="7"/>
      <c r="D106" s="7"/>
      <c r="E106" s="7"/>
      <c r="F106" s="7"/>
    </row>
    <row r="107" spans="1:6" ht="15.75" customHeight="1" x14ac:dyDescent="0.2">
      <c r="A107" s="7"/>
      <c r="B107" s="7"/>
      <c r="C107" s="7"/>
      <c r="D107" s="7"/>
      <c r="E107" s="7"/>
      <c r="F107" s="7"/>
    </row>
    <row r="108" spans="1:6" ht="15.75" customHeight="1" x14ac:dyDescent="0.2">
      <c r="A108" s="7"/>
      <c r="B108" s="7"/>
      <c r="C108" s="7"/>
      <c r="D108" s="7"/>
      <c r="E108" s="7"/>
      <c r="F108" s="7"/>
    </row>
    <row r="109" spans="1:6" ht="15.75" customHeight="1" x14ac:dyDescent="0.2">
      <c r="A109" s="7"/>
      <c r="B109" s="7"/>
      <c r="C109" s="7"/>
      <c r="D109" s="7"/>
      <c r="E109" s="7"/>
      <c r="F109" s="7"/>
    </row>
    <row r="110" spans="1:6" ht="15.75" customHeight="1" x14ac:dyDescent="0.2">
      <c r="A110" s="7"/>
      <c r="B110" s="7"/>
      <c r="C110" s="7"/>
      <c r="D110" s="7"/>
      <c r="E110" s="7"/>
      <c r="F110" s="7"/>
    </row>
    <row r="111" spans="1:6" ht="15.75" customHeight="1" x14ac:dyDescent="0.2">
      <c r="A111" s="7"/>
      <c r="B111" s="7"/>
      <c r="C111" s="7"/>
      <c r="D111" s="7"/>
      <c r="E111" s="7"/>
      <c r="F111" s="7"/>
    </row>
    <row r="112" spans="1:6" ht="15.75" customHeight="1" x14ac:dyDescent="0.2">
      <c r="A112" s="7"/>
      <c r="B112" s="7"/>
      <c r="C112" s="7"/>
      <c r="D112" s="7"/>
      <c r="E112" s="7"/>
      <c r="F112" s="7"/>
    </row>
    <row r="113" spans="1:6" ht="15.75" customHeight="1" x14ac:dyDescent="0.2">
      <c r="A113" s="7"/>
      <c r="B113" s="7"/>
      <c r="C113" s="7"/>
      <c r="D113" s="7"/>
      <c r="E113" s="7"/>
      <c r="F113" s="7"/>
    </row>
    <row r="114" spans="1:6" ht="15.75" customHeight="1" x14ac:dyDescent="0.2">
      <c r="A114" s="7"/>
      <c r="B114" s="7"/>
      <c r="C114" s="7"/>
      <c r="D114" s="7"/>
      <c r="E114" s="7"/>
      <c r="F114" s="7"/>
    </row>
    <row r="115" spans="1:6" ht="15.75" customHeight="1" x14ac:dyDescent="0.2">
      <c r="A115" s="7"/>
      <c r="B115" s="7"/>
      <c r="C115" s="7"/>
      <c r="D115" s="7"/>
      <c r="E115" s="7"/>
      <c r="F115" s="7"/>
    </row>
    <row r="116" spans="1:6" ht="15.75" customHeight="1" x14ac:dyDescent="0.2">
      <c r="A116" s="7"/>
      <c r="B116" s="7"/>
      <c r="C116" s="7"/>
      <c r="D116" s="7"/>
      <c r="E116" s="7"/>
      <c r="F116" s="7"/>
    </row>
    <row r="117" spans="1:6" ht="15.75" customHeight="1" x14ac:dyDescent="0.2">
      <c r="A117" s="7"/>
      <c r="B117" s="7"/>
      <c r="C117" s="7"/>
      <c r="D117" s="7"/>
      <c r="E117" s="7"/>
      <c r="F117" s="7"/>
    </row>
    <row r="118" spans="1:6" ht="15.75" customHeight="1" x14ac:dyDescent="0.2">
      <c r="A118" s="7"/>
      <c r="B118" s="7"/>
      <c r="C118" s="7"/>
      <c r="D118" s="7"/>
      <c r="E118" s="7"/>
      <c r="F118" s="7"/>
    </row>
    <row r="119" spans="1:6" ht="15.75" customHeight="1" x14ac:dyDescent="0.2">
      <c r="A119" s="7"/>
      <c r="B119" s="7"/>
      <c r="C119" s="7"/>
      <c r="D119" s="7"/>
      <c r="E119" s="7"/>
      <c r="F119" s="7"/>
    </row>
    <row r="120" spans="1:6" ht="15.75" customHeight="1" x14ac:dyDescent="0.2">
      <c r="A120" s="7"/>
      <c r="B120" s="7"/>
      <c r="C120" s="7"/>
      <c r="D120" s="7"/>
      <c r="E120" s="7"/>
      <c r="F120" s="7"/>
    </row>
    <row r="121" spans="1:6" ht="15.75" customHeight="1" x14ac:dyDescent="0.2">
      <c r="A121" s="7"/>
      <c r="B121" s="7"/>
      <c r="C121" s="7"/>
      <c r="D121" s="7"/>
      <c r="E121" s="7"/>
      <c r="F121" s="7"/>
    </row>
    <row r="122" spans="1:6" ht="15.75" customHeight="1" x14ac:dyDescent="0.2">
      <c r="A122" s="7"/>
      <c r="B122" s="7"/>
      <c r="C122" s="7"/>
      <c r="D122" s="7"/>
      <c r="E122" s="7"/>
      <c r="F122" s="7"/>
    </row>
    <row r="123" spans="1:6" ht="15.75" customHeight="1" x14ac:dyDescent="0.2">
      <c r="A123" s="7"/>
      <c r="B123" s="7"/>
      <c r="C123" s="7"/>
      <c r="D123" s="7"/>
      <c r="E123" s="7"/>
      <c r="F123" s="7"/>
    </row>
    <row r="124" spans="1:6" ht="15.75" customHeight="1" x14ac:dyDescent="0.2">
      <c r="A124" s="7"/>
      <c r="B124" s="7"/>
      <c r="C124" s="7"/>
      <c r="D124" s="7"/>
      <c r="E124" s="7"/>
      <c r="F124" s="7"/>
    </row>
    <row r="125" spans="1:6" ht="15.75" customHeight="1" x14ac:dyDescent="0.2">
      <c r="A125" s="7"/>
      <c r="B125" s="7"/>
      <c r="C125" s="7"/>
      <c r="D125" s="7"/>
      <c r="E125" s="7"/>
      <c r="F125" s="7"/>
    </row>
    <row r="126" spans="1:6" ht="15.75" customHeight="1" x14ac:dyDescent="0.2">
      <c r="A126" s="7"/>
      <c r="B126" s="7"/>
      <c r="C126" s="7"/>
      <c r="D126" s="7"/>
      <c r="E126" s="7"/>
      <c r="F126" s="7"/>
    </row>
    <row r="127" spans="1:6" ht="15.75" customHeight="1" x14ac:dyDescent="0.2">
      <c r="A127" s="7"/>
      <c r="B127" s="7"/>
      <c r="C127" s="7"/>
      <c r="D127" s="7"/>
      <c r="E127" s="7"/>
      <c r="F127" s="7"/>
    </row>
    <row r="128" spans="1:6" ht="15.75" customHeight="1" x14ac:dyDescent="0.2">
      <c r="A128" s="7"/>
      <c r="B128" s="7"/>
      <c r="C128" s="7"/>
      <c r="D128" s="7"/>
      <c r="E128" s="7"/>
      <c r="F128" s="7"/>
    </row>
    <row r="129" spans="1:6" ht="15.75" customHeight="1" x14ac:dyDescent="0.2">
      <c r="A129" s="7"/>
      <c r="B129" s="7"/>
      <c r="C129" s="7"/>
      <c r="D129" s="7"/>
      <c r="E129" s="7"/>
      <c r="F129" s="7"/>
    </row>
    <row r="130" spans="1:6" ht="15.75" customHeight="1" x14ac:dyDescent="0.2">
      <c r="A130" s="7"/>
      <c r="B130" s="7"/>
      <c r="C130" s="7"/>
      <c r="D130" s="7"/>
      <c r="E130" s="7"/>
      <c r="F130" s="7"/>
    </row>
    <row r="131" spans="1:6" ht="15.75" customHeight="1" x14ac:dyDescent="0.2">
      <c r="A131" s="7"/>
      <c r="B131" s="7"/>
      <c r="C131" s="7"/>
      <c r="D131" s="7"/>
      <c r="E131" s="7"/>
      <c r="F131" s="7"/>
    </row>
    <row r="132" spans="1:6" ht="15.75" customHeight="1" x14ac:dyDescent="0.2">
      <c r="A132" s="7"/>
      <c r="B132" s="7"/>
      <c r="C132" s="7"/>
      <c r="D132" s="7"/>
      <c r="E132" s="7"/>
      <c r="F132" s="7"/>
    </row>
    <row r="133" spans="1:6" ht="15.75" customHeight="1" x14ac:dyDescent="0.2">
      <c r="A133" s="7"/>
      <c r="B133" s="7"/>
      <c r="C133" s="7"/>
      <c r="D133" s="7"/>
      <c r="E133" s="7"/>
      <c r="F133" s="7"/>
    </row>
    <row r="134" spans="1:6" ht="15.75" customHeight="1" x14ac:dyDescent="0.2">
      <c r="A134" s="7"/>
      <c r="B134" s="7"/>
      <c r="C134" s="7"/>
      <c r="D134" s="7"/>
      <c r="E134" s="7"/>
      <c r="F134" s="7"/>
    </row>
    <row r="135" spans="1:6" ht="15.75" customHeight="1" x14ac:dyDescent="0.2">
      <c r="A135" s="7"/>
      <c r="B135" s="7"/>
      <c r="C135" s="7"/>
      <c r="D135" s="7"/>
      <c r="E135" s="7"/>
      <c r="F135" s="7"/>
    </row>
    <row r="136" spans="1:6" ht="15.75" customHeight="1" x14ac:dyDescent="0.2">
      <c r="A136" s="7"/>
      <c r="B136" s="7"/>
      <c r="C136" s="7"/>
      <c r="D136" s="7"/>
      <c r="E136" s="7"/>
      <c r="F136" s="7"/>
    </row>
    <row r="137" spans="1:6" ht="15.75" customHeight="1" x14ac:dyDescent="0.2">
      <c r="A137" s="7"/>
      <c r="B137" s="7"/>
      <c r="C137" s="7"/>
      <c r="D137" s="7"/>
      <c r="E137" s="7"/>
      <c r="F137" s="7"/>
    </row>
    <row r="138" spans="1:6" ht="15.75" customHeight="1" x14ac:dyDescent="0.2">
      <c r="A138" s="7"/>
      <c r="B138" s="7"/>
      <c r="C138" s="7"/>
      <c r="D138" s="7"/>
      <c r="E138" s="7"/>
      <c r="F138" s="7"/>
    </row>
    <row r="139" spans="1:6" ht="15.75" customHeight="1" x14ac:dyDescent="0.2">
      <c r="A139" s="7"/>
      <c r="B139" s="7"/>
      <c r="C139" s="7"/>
      <c r="D139" s="7"/>
      <c r="E139" s="7"/>
      <c r="F139" s="7"/>
    </row>
    <row r="140" spans="1:6" ht="15.75" customHeight="1" x14ac:dyDescent="0.2">
      <c r="A140" s="7"/>
      <c r="B140" s="7"/>
      <c r="C140" s="7"/>
      <c r="D140" s="7"/>
      <c r="E140" s="7"/>
      <c r="F140" s="7"/>
    </row>
    <row r="141" spans="1:6" ht="15.75" customHeight="1" x14ac:dyDescent="0.2">
      <c r="A141" s="7"/>
      <c r="B141" s="7"/>
      <c r="C141" s="7"/>
      <c r="D141" s="7"/>
      <c r="E141" s="7"/>
      <c r="F141" s="7"/>
    </row>
    <row r="142" spans="1:6" ht="15.75" customHeight="1" x14ac:dyDescent="0.2">
      <c r="A142" s="7"/>
      <c r="B142" s="7"/>
      <c r="C142" s="7"/>
      <c r="D142" s="7"/>
      <c r="E142" s="7"/>
      <c r="F142" s="7"/>
    </row>
    <row r="143" spans="1:6" ht="15.75" customHeight="1" x14ac:dyDescent="0.2">
      <c r="A143" s="7"/>
      <c r="B143" s="7"/>
      <c r="C143" s="7"/>
      <c r="D143" s="7"/>
      <c r="E143" s="7"/>
      <c r="F143" s="7"/>
    </row>
    <row r="144" spans="1:6" ht="15.75" customHeight="1" x14ac:dyDescent="0.2">
      <c r="A144" s="7"/>
      <c r="B144" s="7"/>
      <c r="C144" s="7"/>
      <c r="D144" s="7"/>
      <c r="E144" s="7"/>
      <c r="F144" s="7"/>
    </row>
    <row r="145" spans="1:6" ht="15.75" customHeight="1" x14ac:dyDescent="0.2">
      <c r="A145" s="7"/>
      <c r="B145" s="7"/>
      <c r="C145" s="7"/>
      <c r="D145" s="7"/>
      <c r="E145" s="7"/>
      <c r="F145" s="7"/>
    </row>
    <row r="146" spans="1:6" ht="15.75" customHeight="1" x14ac:dyDescent="0.2">
      <c r="A146" s="7"/>
      <c r="B146" s="7"/>
      <c r="C146" s="7"/>
      <c r="D146" s="7"/>
      <c r="E146" s="7"/>
      <c r="F146" s="7"/>
    </row>
    <row r="147" spans="1:6" ht="15.75" customHeight="1" x14ac:dyDescent="0.2">
      <c r="A147" s="7"/>
      <c r="B147" s="7"/>
      <c r="C147" s="7"/>
      <c r="D147" s="7"/>
      <c r="E147" s="7"/>
      <c r="F147" s="7"/>
    </row>
    <row r="148" spans="1:6" ht="15.75" customHeight="1" x14ac:dyDescent="0.2">
      <c r="A148" s="7"/>
      <c r="B148" s="7"/>
      <c r="C148" s="7"/>
      <c r="D148" s="7"/>
      <c r="E148" s="7"/>
      <c r="F148" s="7"/>
    </row>
    <row r="149" spans="1:6" ht="15.75" customHeight="1" x14ac:dyDescent="0.2">
      <c r="A149" s="7"/>
      <c r="B149" s="7"/>
      <c r="C149" s="7"/>
      <c r="D149" s="7"/>
      <c r="E149" s="7"/>
      <c r="F149" s="7"/>
    </row>
    <row r="150" spans="1:6" ht="15.75" customHeight="1" x14ac:dyDescent="0.2">
      <c r="A150" s="7"/>
      <c r="B150" s="7"/>
      <c r="C150" s="7"/>
      <c r="D150" s="7"/>
      <c r="E150" s="7"/>
      <c r="F150" s="7"/>
    </row>
    <row r="151" spans="1:6" ht="15.75" customHeight="1" x14ac:dyDescent="0.2">
      <c r="A151" s="7"/>
      <c r="B151" s="7"/>
      <c r="C151" s="7"/>
      <c r="D151" s="7"/>
      <c r="E151" s="7"/>
      <c r="F151" s="7"/>
    </row>
    <row r="152" spans="1:6" ht="15.75" customHeight="1" x14ac:dyDescent="0.2">
      <c r="A152" s="7"/>
      <c r="B152" s="7"/>
      <c r="C152" s="7"/>
      <c r="D152" s="7"/>
      <c r="E152" s="7"/>
      <c r="F152" s="7"/>
    </row>
    <row r="153" spans="1:6" ht="15.75" customHeight="1" x14ac:dyDescent="0.2">
      <c r="A153" s="7"/>
      <c r="B153" s="7"/>
      <c r="C153" s="7"/>
      <c r="D153" s="7"/>
      <c r="E153" s="7"/>
      <c r="F153" s="7"/>
    </row>
    <row r="154" spans="1:6" ht="15.75" customHeight="1" x14ac:dyDescent="0.2">
      <c r="A154" s="7"/>
      <c r="B154" s="7"/>
      <c r="C154" s="7"/>
      <c r="D154" s="7"/>
      <c r="E154" s="7"/>
      <c r="F154" s="7"/>
    </row>
    <row r="155" spans="1:6" ht="15.75" customHeight="1" x14ac:dyDescent="0.2">
      <c r="A155" s="7"/>
      <c r="B155" s="7"/>
      <c r="C155" s="7"/>
      <c r="D155" s="7"/>
      <c r="E155" s="7"/>
      <c r="F155" s="7"/>
    </row>
    <row r="156" spans="1:6" ht="15.75" customHeight="1" x14ac:dyDescent="0.2">
      <c r="A156" s="7"/>
      <c r="B156" s="7"/>
      <c r="C156" s="7"/>
      <c r="D156" s="7"/>
      <c r="E156" s="7"/>
      <c r="F156" s="7"/>
    </row>
    <row r="157" spans="1:6" ht="15.75" customHeight="1" x14ac:dyDescent="0.2">
      <c r="A157" s="7"/>
      <c r="B157" s="7"/>
      <c r="C157" s="7"/>
      <c r="D157" s="7"/>
      <c r="E157" s="7"/>
      <c r="F157" s="7"/>
    </row>
    <row r="158" spans="1:6" ht="15.75" customHeight="1" x14ac:dyDescent="0.2">
      <c r="A158" s="7"/>
      <c r="B158" s="7"/>
      <c r="C158" s="7"/>
      <c r="D158" s="7"/>
      <c r="E158" s="7"/>
      <c r="F158" s="7"/>
    </row>
    <row r="159" spans="1:6" ht="15.75" customHeight="1" x14ac:dyDescent="0.2">
      <c r="A159" s="7"/>
      <c r="B159" s="7"/>
      <c r="C159" s="7"/>
      <c r="D159" s="7"/>
      <c r="E159" s="7"/>
      <c r="F159" s="7"/>
    </row>
    <row r="160" spans="1:6" ht="15.75" customHeight="1" x14ac:dyDescent="0.2">
      <c r="A160" s="7"/>
      <c r="B160" s="7"/>
      <c r="C160" s="7"/>
      <c r="D160" s="7"/>
      <c r="E160" s="7"/>
      <c r="F160" s="7"/>
    </row>
    <row r="161" spans="1:6" ht="15.75" customHeight="1" x14ac:dyDescent="0.2">
      <c r="A161" s="7"/>
      <c r="B161" s="7"/>
      <c r="C161" s="7"/>
      <c r="D161" s="7"/>
      <c r="E161" s="7"/>
      <c r="F161" s="7"/>
    </row>
    <row r="162" spans="1:6" ht="15.75" customHeight="1" x14ac:dyDescent="0.2">
      <c r="A162" s="7"/>
      <c r="B162" s="7"/>
      <c r="C162" s="7"/>
      <c r="D162" s="7"/>
      <c r="E162" s="7"/>
      <c r="F162" s="7"/>
    </row>
    <row r="163" spans="1:6" ht="15.75" customHeight="1" x14ac:dyDescent="0.2">
      <c r="A163" s="7"/>
      <c r="B163" s="7"/>
      <c r="C163" s="7"/>
      <c r="D163" s="7"/>
      <c r="E163" s="7"/>
      <c r="F163" s="7"/>
    </row>
    <row r="164" spans="1:6" ht="15.75" customHeight="1" x14ac:dyDescent="0.2">
      <c r="A164" s="7"/>
      <c r="B164" s="7"/>
      <c r="C164" s="7"/>
      <c r="D164" s="7"/>
      <c r="E164" s="7"/>
      <c r="F164" s="7"/>
    </row>
    <row r="165" spans="1:6" ht="15.75" customHeight="1" x14ac:dyDescent="0.2">
      <c r="A165" s="7"/>
      <c r="B165" s="7"/>
      <c r="C165" s="7"/>
      <c r="D165" s="7"/>
      <c r="E165" s="7"/>
      <c r="F165" s="7"/>
    </row>
    <row r="166" spans="1:6" ht="15.75" customHeight="1" x14ac:dyDescent="0.2">
      <c r="A166" s="7"/>
      <c r="B166" s="7"/>
      <c r="C166" s="7"/>
      <c r="D166" s="7"/>
      <c r="E166" s="7"/>
      <c r="F166" s="7"/>
    </row>
    <row r="167" spans="1:6" ht="15.75" customHeight="1" x14ac:dyDescent="0.2">
      <c r="A167" s="7"/>
      <c r="B167" s="7"/>
      <c r="C167" s="7"/>
      <c r="D167" s="7"/>
      <c r="E167" s="7"/>
      <c r="F167" s="7"/>
    </row>
    <row r="168" spans="1:6" ht="15.75" customHeight="1" x14ac:dyDescent="0.2">
      <c r="A168" s="7"/>
      <c r="B168" s="7"/>
      <c r="C168" s="7"/>
      <c r="D168" s="7"/>
      <c r="E168" s="7"/>
      <c r="F168" s="7"/>
    </row>
    <row r="169" spans="1:6" ht="15.75" customHeight="1" x14ac:dyDescent="0.2">
      <c r="A169" s="7"/>
      <c r="B169" s="7"/>
      <c r="C169" s="7"/>
      <c r="D169" s="7"/>
      <c r="E169" s="7"/>
      <c r="F169" s="7"/>
    </row>
    <row r="170" spans="1:6" ht="15.75" customHeight="1" x14ac:dyDescent="0.2">
      <c r="A170" s="7"/>
      <c r="B170" s="7"/>
      <c r="C170" s="7"/>
      <c r="D170" s="7"/>
      <c r="E170" s="7"/>
      <c r="F170" s="7"/>
    </row>
    <row r="171" spans="1:6" ht="15.75" customHeight="1" x14ac:dyDescent="0.2">
      <c r="A171" s="7"/>
      <c r="B171" s="7"/>
      <c r="C171" s="7"/>
      <c r="D171" s="7"/>
      <c r="E171" s="7"/>
      <c r="F171" s="7"/>
    </row>
    <row r="172" spans="1:6" ht="15.75" customHeight="1" x14ac:dyDescent="0.2">
      <c r="A172" s="7"/>
      <c r="B172" s="7"/>
      <c r="C172" s="7"/>
      <c r="D172" s="7"/>
      <c r="E172" s="7"/>
      <c r="F172" s="7"/>
    </row>
    <row r="173" spans="1:6" ht="15.75" customHeight="1" x14ac:dyDescent="0.2">
      <c r="A173" s="7"/>
      <c r="B173" s="7"/>
      <c r="C173" s="7"/>
      <c r="D173" s="7"/>
      <c r="E173" s="7"/>
      <c r="F173" s="7"/>
    </row>
    <row r="174" spans="1:6" ht="15.75" customHeight="1" x14ac:dyDescent="0.2">
      <c r="A174" s="7"/>
      <c r="B174" s="7"/>
      <c r="C174" s="7"/>
      <c r="D174" s="7"/>
      <c r="E174" s="7"/>
      <c r="F174" s="7"/>
    </row>
    <row r="175" spans="1:6" ht="15.75" customHeight="1" x14ac:dyDescent="0.2">
      <c r="A175" s="7"/>
      <c r="B175" s="7"/>
      <c r="C175" s="7"/>
      <c r="D175" s="7"/>
      <c r="E175" s="7"/>
      <c r="F175" s="7"/>
    </row>
    <row r="176" spans="1:6" ht="15.75" customHeight="1" x14ac:dyDescent="0.2">
      <c r="A176" s="7"/>
      <c r="B176" s="7"/>
      <c r="C176" s="7"/>
      <c r="D176" s="7"/>
      <c r="E176" s="7"/>
      <c r="F176" s="7"/>
    </row>
    <row r="177" spans="1:6" ht="15.75" customHeight="1" x14ac:dyDescent="0.2">
      <c r="A177" s="7"/>
      <c r="B177" s="7"/>
      <c r="C177" s="7"/>
      <c r="D177" s="7"/>
      <c r="E177" s="7"/>
      <c r="F177" s="7"/>
    </row>
    <row r="178" spans="1:6" ht="15.75" customHeight="1" x14ac:dyDescent="0.2">
      <c r="A178" s="7"/>
      <c r="B178" s="7"/>
      <c r="C178" s="7"/>
      <c r="D178" s="7"/>
      <c r="E178" s="7"/>
      <c r="F178" s="7"/>
    </row>
    <row r="179" spans="1:6" ht="15.75" customHeight="1" x14ac:dyDescent="0.2">
      <c r="A179" s="7"/>
      <c r="B179" s="7"/>
      <c r="C179" s="7"/>
      <c r="D179" s="7"/>
      <c r="E179" s="7"/>
      <c r="F179" s="7"/>
    </row>
    <row r="180" spans="1:6" ht="15.75" customHeight="1" x14ac:dyDescent="0.2">
      <c r="A180" s="7"/>
      <c r="B180" s="7"/>
      <c r="C180" s="7"/>
      <c r="D180" s="7"/>
      <c r="E180" s="7"/>
      <c r="F180" s="7"/>
    </row>
    <row r="181" spans="1:6" ht="15.75" customHeight="1" x14ac:dyDescent="0.2">
      <c r="A181" s="7"/>
      <c r="B181" s="7"/>
      <c r="C181" s="7"/>
      <c r="D181" s="7"/>
      <c r="E181" s="7"/>
      <c r="F181" s="7"/>
    </row>
    <row r="182" spans="1:6" ht="15.75" customHeight="1" x14ac:dyDescent="0.2">
      <c r="A182" s="7"/>
      <c r="B182" s="7"/>
      <c r="C182" s="7"/>
      <c r="D182" s="7"/>
      <c r="E182" s="7"/>
      <c r="F182" s="7"/>
    </row>
    <row r="183" spans="1:6" ht="15.75" customHeight="1" x14ac:dyDescent="0.2">
      <c r="A183" s="7"/>
      <c r="B183" s="7"/>
      <c r="C183" s="7"/>
      <c r="D183" s="7"/>
      <c r="E183" s="7"/>
      <c r="F183" s="7"/>
    </row>
    <row r="184" spans="1:6" ht="15.75" customHeight="1" x14ac:dyDescent="0.2">
      <c r="A184" s="7"/>
      <c r="B184" s="7"/>
      <c r="C184" s="7"/>
      <c r="D184" s="7"/>
      <c r="E184" s="7"/>
      <c r="F184" s="7"/>
    </row>
    <row r="185" spans="1:6" ht="15.75" customHeight="1" x14ac:dyDescent="0.2">
      <c r="A185" s="7"/>
      <c r="B185" s="7"/>
      <c r="C185" s="7"/>
      <c r="D185" s="7"/>
      <c r="E185" s="7"/>
      <c r="F185" s="7"/>
    </row>
    <row r="186" spans="1:6" ht="15.75" customHeight="1" x14ac:dyDescent="0.2">
      <c r="A186" s="7"/>
      <c r="B186" s="7"/>
      <c r="C186" s="7"/>
      <c r="D186" s="7"/>
      <c r="E186" s="7"/>
      <c r="F186" s="7"/>
    </row>
    <row r="187" spans="1:6" ht="15.75" customHeight="1" x14ac:dyDescent="0.2">
      <c r="A187" s="7"/>
      <c r="B187" s="7"/>
      <c r="C187" s="7"/>
      <c r="D187" s="7"/>
      <c r="E187" s="7"/>
      <c r="F187" s="7"/>
    </row>
    <row r="188" spans="1:6" ht="15.75" customHeight="1" x14ac:dyDescent="0.2">
      <c r="A188" s="7"/>
      <c r="B188" s="7"/>
      <c r="C188" s="7"/>
      <c r="D188" s="7"/>
      <c r="E188" s="7"/>
      <c r="F188" s="7"/>
    </row>
    <row r="189" spans="1:6" ht="15.75" customHeight="1" x14ac:dyDescent="0.2">
      <c r="A189" s="7"/>
      <c r="B189" s="7"/>
      <c r="C189" s="7"/>
      <c r="D189" s="7"/>
      <c r="E189" s="7"/>
      <c r="F189" s="7"/>
    </row>
    <row r="190" spans="1:6" ht="15.75" customHeight="1" x14ac:dyDescent="0.2">
      <c r="A190" s="7"/>
      <c r="B190" s="7"/>
      <c r="C190" s="7"/>
      <c r="D190" s="7"/>
      <c r="E190" s="7"/>
      <c r="F190" s="7"/>
    </row>
    <row r="191" spans="1:6" ht="15.75" customHeight="1" x14ac:dyDescent="0.2">
      <c r="A191" s="7"/>
      <c r="B191" s="7"/>
      <c r="C191" s="7"/>
      <c r="D191" s="7"/>
      <c r="E191" s="7"/>
      <c r="F191" s="7"/>
    </row>
    <row r="192" spans="1:6" ht="15.75" customHeight="1" x14ac:dyDescent="0.2">
      <c r="A192" s="7"/>
      <c r="B192" s="7"/>
      <c r="C192" s="7"/>
      <c r="D192" s="7"/>
      <c r="E192" s="7"/>
      <c r="F192" s="7"/>
    </row>
    <row r="193" spans="1:6" ht="15.75" customHeight="1" x14ac:dyDescent="0.2">
      <c r="A193" s="7"/>
      <c r="B193" s="7"/>
      <c r="C193" s="7"/>
      <c r="D193" s="7"/>
      <c r="E193" s="7"/>
      <c r="F193" s="7"/>
    </row>
    <row r="194" spans="1:6" ht="15.75" customHeight="1" x14ac:dyDescent="0.2">
      <c r="A194" s="7"/>
      <c r="B194" s="7"/>
      <c r="C194" s="7"/>
      <c r="D194" s="7"/>
      <c r="E194" s="7"/>
      <c r="F194" s="7"/>
    </row>
    <row r="195" spans="1:6" ht="15.75" customHeight="1" x14ac:dyDescent="0.2">
      <c r="A195" s="7"/>
      <c r="B195" s="7"/>
      <c r="C195" s="7"/>
      <c r="D195" s="7"/>
      <c r="E195" s="7"/>
      <c r="F195" s="7"/>
    </row>
    <row r="196" spans="1:6" ht="15.75" customHeight="1" x14ac:dyDescent="0.2">
      <c r="A196" s="7"/>
      <c r="B196" s="7"/>
      <c r="C196" s="7"/>
      <c r="D196" s="7"/>
      <c r="E196" s="7"/>
      <c r="F196" s="7"/>
    </row>
    <row r="197" spans="1:6" ht="15.75" customHeight="1" x14ac:dyDescent="0.2">
      <c r="A197" s="7"/>
      <c r="B197" s="7"/>
      <c r="C197" s="7"/>
      <c r="D197" s="7"/>
      <c r="E197" s="7"/>
      <c r="F197" s="7"/>
    </row>
    <row r="198" spans="1:6" ht="15.75" customHeight="1" x14ac:dyDescent="0.2">
      <c r="A198" s="7"/>
      <c r="B198" s="7"/>
      <c r="C198" s="7"/>
      <c r="D198" s="7"/>
      <c r="E198" s="7"/>
      <c r="F198" s="7"/>
    </row>
    <row r="199" spans="1:6" ht="15.75" customHeight="1" x14ac:dyDescent="0.2">
      <c r="A199" s="7"/>
      <c r="B199" s="7"/>
      <c r="C199" s="7"/>
      <c r="D199" s="7"/>
      <c r="E199" s="7"/>
      <c r="F199" s="7"/>
    </row>
    <row r="200" spans="1:6" ht="15.75" customHeight="1" x14ac:dyDescent="0.2">
      <c r="A200" s="7"/>
      <c r="B200" s="7"/>
      <c r="C200" s="7"/>
      <c r="D200" s="7"/>
      <c r="E200" s="7"/>
      <c r="F200" s="7"/>
    </row>
    <row r="201" spans="1:6" ht="15.75" customHeight="1" x14ac:dyDescent="0.2">
      <c r="A201" s="7"/>
      <c r="B201" s="7"/>
      <c r="C201" s="7"/>
      <c r="D201" s="7"/>
      <c r="E201" s="7"/>
      <c r="F201" s="7"/>
    </row>
    <row r="202" spans="1:6" ht="15.75" customHeight="1" x14ac:dyDescent="0.2">
      <c r="A202" s="7"/>
      <c r="B202" s="7"/>
      <c r="C202" s="7"/>
      <c r="D202" s="7"/>
      <c r="E202" s="7"/>
      <c r="F202" s="7"/>
    </row>
    <row r="203" spans="1:6" ht="15.75" customHeight="1" x14ac:dyDescent="0.2">
      <c r="A203" s="7"/>
      <c r="B203" s="7"/>
      <c r="C203" s="7"/>
      <c r="D203" s="7"/>
      <c r="E203" s="7"/>
      <c r="F203" s="7"/>
    </row>
    <row r="204" spans="1:6" ht="15.75" customHeight="1" x14ac:dyDescent="0.2">
      <c r="A204" s="7"/>
      <c r="B204" s="7"/>
      <c r="C204" s="7"/>
      <c r="D204" s="7"/>
      <c r="E204" s="7"/>
      <c r="F204" s="7"/>
    </row>
    <row r="205" spans="1:6" ht="15.75" customHeight="1" x14ac:dyDescent="0.2">
      <c r="A205" s="7"/>
      <c r="B205" s="7"/>
      <c r="C205" s="7"/>
      <c r="D205" s="7"/>
      <c r="E205" s="7"/>
      <c r="F205" s="7"/>
    </row>
    <row r="206" spans="1:6" ht="15.75" customHeight="1" x14ac:dyDescent="0.2">
      <c r="A206" s="7"/>
      <c r="B206" s="7"/>
      <c r="C206" s="7"/>
      <c r="D206" s="7"/>
      <c r="E206" s="7"/>
      <c r="F206" s="7"/>
    </row>
    <row r="207" spans="1:6" ht="15.75" customHeight="1" x14ac:dyDescent="0.2">
      <c r="A207" s="7"/>
      <c r="B207" s="7"/>
      <c r="C207" s="7"/>
      <c r="D207" s="7"/>
      <c r="E207" s="7"/>
      <c r="F207" s="7"/>
    </row>
    <row r="208" spans="1:6" ht="15.75" customHeight="1" x14ac:dyDescent="0.2">
      <c r="A208" s="7"/>
      <c r="B208" s="7"/>
      <c r="C208" s="7"/>
      <c r="D208" s="7"/>
      <c r="E208" s="7"/>
      <c r="F208" s="7"/>
    </row>
    <row r="209" spans="1:6" ht="15.75" customHeight="1" x14ac:dyDescent="0.2">
      <c r="A209" s="7"/>
      <c r="B209" s="7"/>
      <c r="C209" s="7"/>
      <c r="D209" s="7"/>
      <c r="E209" s="7"/>
      <c r="F209" s="7"/>
    </row>
    <row r="210" spans="1:6" ht="15.75" customHeight="1" x14ac:dyDescent="0.2">
      <c r="A210" s="7"/>
      <c r="B210" s="7"/>
      <c r="C210" s="7"/>
      <c r="D210" s="7"/>
      <c r="E210" s="7"/>
      <c r="F210" s="7"/>
    </row>
    <row r="211" spans="1:6" ht="15.75" customHeight="1" x14ac:dyDescent="0.2">
      <c r="A211" s="7"/>
      <c r="B211" s="7"/>
      <c r="C211" s="7"/>
      <c r="D211" s="7"/>
      <c r="E211" s="7"/>
      <c r="F211" s="7"/>
    </row>
    <row r="212" spans="1:6" ht="15.75" customHeight="1" x14ac:dyDescent="0.2">
      <c r="A212" s="7"/>
      <c r="B212" s="7"/>
      <c r="C212" s="7"/>
      <c r="D212" s="7"/>
      <c r="E212" s="7"/>
      <c r="F212" s="7"/>
    </row>
    <row r="213" spans="1:6" ht="15.75" customHeight="1" x14ac:dyDescent="0.2">
      <c r="A213" s="7"/>
      <c r="B213" s="7"/>
      <c r="C213" s="7"/>
      <c r="D213" s="7"/>
      <c r="E213" s="7"/>
      <c r="F213" s="7"/>
    </row>
    <row r="214" spans="1:6" ht="15.75" customHeight="1" x14ac:dyDescent="0.2">
      <c r="A214" s="7"/>
      <c r="B214" s="7"/>
      <c r="C214" s="7"/>
      <c r="D214" s="7"/>
      <c r="E214" s="7"/>
      <c r="F214" s="7"/>
    </row>
    <row r="215" spans="1:6" ht="15.75" customHeight="1" x14ac:dyDescent="0.2">
      <c r="A215" s="7"/>
      <c r="B215" s="7"/>
      <c r="C215" s="7"/>
      <c r="D215" s="7"/>
      <c r="E215" s="7"/>
      <c r="F215" s="7"/>
    </row>
    <row r="216" spans="1:6" ht="15.75" customHeight="1" x14ac:dyDescent="0.2">
      <c r="A216" s="7"/>
      <c r="B216" s="7"/>
      <c r="C216" s="7"/>
      <c r="D216" s="7"/>
      <c r="E216" s="7"/>
      <c r="F216" s="7"/>
    </row>
    <row r="217" spans="1:6" ht="15.75" customHeight="1" x14ac:dyDescent="0.2">
      <c r="A217" s="7"/>
      <c r="B217" s="7"/>
      <c r="C217" s="7"/>
      <c r="D217" s="7"/>
      <c r="E217" s="7"/>
      <c r="F217" s="7"/>
    </row>
    <row r="218" spans="1:6" ht="15.75" customHeight="1" x14ac:dyDescent="0.2">
      <c r="A218" s="7"/>
      <c r="B218" s="7"/>
      <c r="C218" s="7"/>
      <c r="D218" s="7"/>
      <c r="E218" s="7"/>
      <c r="F218" s="7"/>
    </row>
    <row r="219" spans="1:6" ht="15.75" customHeight="1" x14ac:dyDescent="0.2">
      <c r="A219" s="7"/>
      <c r="B219" s="7"/>
      <c r="C219" s="7"/>
      <c r="D219" s="7"/>
      <c r="E219" s="7"/>
      <c r="F219" s="7"/>
    </row>
    <row r="220" spans="1:6" ht="15.75" customHeight="1" x14ac:dyDescent="0.2">
      <c r="A220" s="7"/>
      <c r="B220" s="7"/>
      <c r="C220" s="7"/>
      <c r="D220" s="7"/>
      <c r="E220" s="7"/>
      <c r="F220" s="7"/>
    </row>
    <row r="221" spans="1:6" ht="15.75" customHeight="1" x14ac:dyDescent="0.2">
      <c r="A221" s="7"/>
      <c r="B221" s="7"/>
      <c r="C221" s="7"/>
      <c r="D221" s="7"/>
      <c r="E221" s="7"/>
      <c r="F221" s="7"/>
    </row>
    <row r="222" spans="1:6" ht="15.75" customHeight="1" x14ac:dyDescent="0.2">
      <c r="A222" s="7"/>
      <c r="B222" s="7"/>
      <c r="C222" s="7"/>
      <c r="D222" s="7"/>
      <c r="E222" s="7"/>
      <c r="F222" s="7"/>
    </row>
    <row r="223" spans="1:6" ht="15.75" customHeight="1" x14ac:dyDescent="0.2">
      <c r="A223" s="7"/>
      <c r="B223" s="7"/>
      <c r="C223" s="7"/>
      <c r="D223" s="7"/>
      <c r="E223" s="7"/>
      <c r="F223" s="7"/>
    </row>
    <row r="224" spans="1:6" ht="15.75" customHeight="1" x14ac:dyDescent="0.2">
      <c r="A224" s="7"/>
      <c r="B224" s="7"/>
      <c r="C224" s="7"/>
      <c r="D224" s="7"/>
      <c r="E224" s="7"/>
      <c r="F224" s="7"/>
    </row>
    <row r="225" spans="1:6" ht="15.75" customHeight="1" x14ac:dyDescent="0.2">
      <c r="A225" s="7"/>
      <c r="B225" s="7"/>
      <c r="C225" s="7"/>
      <c r="D225" s="7"/>
      <c r="E225" s="7"/>
      <c r="F225" s="7"/>
    </row>
    <row r="226" spans="1:6" ht="15.75" customHeight="1" x14ac:dyDescent="0.2">
      <c r="A226" s="7"/>
      <c r="B226" s="7"/>
      <c r="C226" s="7"/>
      <c r="D226" s="7"/>
      <c r="E226" s="7"/>
      <c r="F226" s="7"/>
    </row>
    <row r="227" spans="1:6" ht="15.75" customHeight="1" x14ac:dyDescent="0.2">
      <c r="A227" s="7"/>
      <c r="B227" s="7"/>
      <c r="C227" s="7"/>
      <c r="D227" s="7"/>
      <c r="E227" s="7"/>
      <c r="F227" s="7"/>
    </row>
    <row r="228" spans="1:6" ht="15.75" customHeight="1" x14ac:dyDescent="0.2">
      <c r="A228" s="7"/>
      <c r="B228" s="7"/>
      <c r="C228" s="7"/>
      <c r="D228" s="7"/>
      <c r="E228" s="7"/>
      <c r="F228" s="7"/>
    </row>
    <row r="229" spans="1:6" ht="15.75" customHeight="1" x14ac:dyDescent="0.2">
      <c r="A229" s="7"/>
      <c r="B229" s="7"/>
      <c r="C229" s="7"/>
      <c r="D229" s="7"/>
      <c r="E229" s="7"/>
      <c r="F229" s="7"/>
    </row>
    <row r="230" spans="1:6" ht="15.75" customHeight="1" x14ac:dyDescent="0.2">
      <c r="A230" s="7"/>
      <c r="B230" s="7"/>
      <c r="C230" s="7"/>
      <c r="D230" s="7"/>
      <c r="E230" s="7"/>
      <c r="F230" s="7"/>
    </row>
    <row r="231" spans="1:6" ht="15.75" customHeight="1" x14ac:dyDescent="0.2">
      <c r="A231" s="7"/>
      <c r="B231" s="7"/>
      <c r="C231" s="7"/>
      <c r="D231" s="7"/>
      <c r="E231" s="7"/>
      <c r="F231" s="7"/>
    </row>
    <row r="232" spans="1:6" ht="15.75" customHeight="1" x14ac:dyDescent="0.2">
      <c r="A232" s="7"/>
      <c r="B232" s="7"/>
      <c r="C232" s="7"/>
      <c r="D232" s="7"/>
      <c r="E232" s="7"/>
      <c r="F232" s="7"/>
    </row>
    <row r="233" spans="1:6" ht="15.75" customHeight="1" x14ac:dyDescent="0.2">
      <c r="A233" s="7"/>
      <c r="B233" s="7"/>
      <c r="C233" s="7"/>
      <c r="D233" s="7"/>
      <c r="E233" s="7"/>
      <c r="F233" s="7"/>
    </row>
    <row r="234" spans="1:6" ht="15.75" customHeight="1" x14ac:dyDescent="0.2">
      <c r="A234" s="7"/>
      <c r="B234" s="7"/>
      <c r="C234" s="7"/>
      <c r="D234" s="7"/>
      <c r="E234" s="7"/>
      <c r="F234" s="7"/>
    </row>
    <row r="235" spans="1:6" ht="15.75" customHeight="1" x14ac:dyDescent="0.2">
      <c r="A235" s="7"/>
      <c r="B235" s="7"/>
      <c r="C235" s="7"/>
      <c r="D235" s="7"/>
      <c r="E235" s="7"/>
      <c r="F235" s="7"/>
    </row>
    <row r="236" spans="1:6" ht="15.75" customHeight="1" x14ac:dyDescent="0.2">
      <c r="A236" s="7"/>
      <c r="B236" s="7"/>
      <c r="C236" s="7"/>
      <c r="D236" s="7"/>
      <c r="E236" s="7"/>
      <c r="F236" s="7"/>
    </row>
    <row r="237" spans="1:6" ht="15.75" customHeight="1" x14ac:dyDescent="0.2">
      <c r="A237" s="7"/>
      <c r="B237" s="7"/>
      <c r="C237" s="7"/>
      <c r="D237" s="7"/>
      <c r="E237" s="7"/>
      <c r="F237" s="7"/>
    </row>
    <row r="238" spans="1:6" ht="15.75" customHeight="1" x14ac:dyDescent="0.2">
      <c r="A238" s="7"/>
      <c r="B238" s="7"/>
      <c r="C238" s="7"/>
      <c r="D238" s="7"/>
      <c r="E238" s="7"/>
      <c r="F238" s="7"/>
    </row>
    <row r="239" spans="1:6" ht="15.75" customHeight="1" x14ac:dyDescent="0.2">
      <c r="A239" s="7"/>
      <c r="B239" s="7"/>
      <c r="C239" s="7"/>
      <c r="D239" s="7"/>
      <c r="E239" s="7"/>
      <c r="F239" s="7"/>
    </row>
    <row r="240" spans="1:6" ht="15.75" customHeight="1" x14ac:dyDescent="0.2">
      <c r="A240" s="7"/>
      <c r="B240" s="7"/>
      <c r="C240" s="7"/>
      <c r="D240" s="7"/>
      <c r="E240" s="7"/>
      <c r="F240" s="7"/>
    </row>
    <row r="241" spans="1:6" ht="15.75" customHeight="1" x14ac:dyDescent="0.2">
      <c r="A241" s="7"/>
      <c r="B241" s="7"/>
      <c r="C241" s="7"/>
      <c r="D241" s="7"/>
      <c r="E241" s="7"/>
      <c r="F241" s="7"/>
    </row>
    <row r="242" spans="1:6" ht="15.75" customHeight="1" x14ac:dyDescent="0.2">
      <c r="A242" s="7"/>
      <c r="B242" s="7"/>
      <c r="C242" s="7"/>
      <c r="D242" s="7"/>
      <c r="E242" s="7"/>
      <c r="F242" s="7"/>
    </row>
    <row r="243" spans="1:6" ht="15.75" customHeight="1" x14ac:dyDescent="0.2">
      <c r="A243" s="7"/>
      <c r="B243" s="7"/>
      <c r="C243" s="7"/>
      <c r="D243" s="7"/>
      <c r="E243" s="7"/>
      <c r="F243" s="7"/>
    </row>
    <row r="244" spans="1:6" ht="15.75" customHeight="1" x14ac:dyDescent="0.2">
      <c r="A244" s="7"/>
      <c r="B244" s="7"/>
      <c r="C244" s="7"/>
      <c r="D244" s="7"/>
      <c r="E244" s="7"/>
      <c r="F244" s="7"/>
    </row>
    <row r="245" spans="1:6" ht="15.75" customHeight="1" x14ac:dyDescent="0.2">
      <c r="A245" s="7"/>
      <c r="B245" s="7"/>
      <c r="C245" s="7"/>
      <c r="D245" s="7"/>
      <c r="E245" s="7"/>
      <c r="F245" s="7"/>
    </row>
    <row r="246" spans="1:6" ht="15.75" customHeight="1" x14ac:dyDescent="0.2">
      <c r="A246" s="7"/>
      <c r="B246" s="7"/>
      <c r="C246" s="7"/>
      <c r="D246" s="7"/>
      <c r="E246" s="7"/>
      <c r="F246" s="7"/>
    </row>
    <row r="247" spans="1:6" ht="15.75" customHeight="1" x14ac:dyDescent="0.2">
      <c r="A247" s="7"/>
      <c r="B247" s="7"/>
      <c r="C247" s="7"/>
      <c r="D247" s="7"/>
      <c r="E247" s="7"/>
      <c r="F247" s="7"/>
    </row>
    <row r="248" spans="1:6" ht="15.75" customHeight="1" x14ac:dyDescent="0.2">
      <c r="A248" s="7"/>
      <c r="B248" s="7"/>
      <c r="C248" s="7"/>
      <c r="D248" s="7"/>
      <c r="E248" s="7"/>
      <c r="F248" s="7"/>
    </row>
    <row r="249" spans="1:6" ht="15.75" customHeight="1" x14ac:dyDescent="0.2">
      <c r="A249" s="7"/>
      <c r="B249" s="7"/>
      <c r="C249" s="7"/>
      <c r="D249" s="7"/>
      <c r="E249" s="7"/>
      <c r="F249" s="7"/>
    </row>
    <row r="250" spans="1:6" ht="15.75" customHeight="1" x14ac:dyDescent="0.2">
      <c r="A250" s="7"/>
      <c r="B250" s="7"/>
      <c r="C250" s="7"/>
      <c r="D250" s="7"/>
      <c r="E250" s="7"/>
      <c r="F250" s="7"/>
    </row>
    <row r="251" spans="1:6" ht="15.75" customHeight="1" x14ac:dyDescent="0.2">
      <c r="A251" s="7"/>
      <c r="B251" s="7"/>
      <c r="C251" s="7"/>
      <c r="D251" s="7"/>
      <c r="E251" s="7"/>
      <c r="F251" s="7"/>
    </row>
    <row r="252" spans="1:6" ht="15.75" customHeight="1" x14ac:dyDescent="0.2">
      <c r="A252" s="7"/>
      <c r="B252" s="7"/>
      <c r="C252" s="7"/>
      <c r="D252" s="7"/>
      <c r="E252" s="7"/>
      <c r="F252" s="7"/>
    </row>
    <row r="253" spans="1:6" ht="15.75" customHeight="1" x14ac:dyDescent="0.2">
      <c r="A253" s="7"/>
      <c r="B253" s="7"/>
      <c r="C253" s="7"/>
      <c r="D253" s="7"/>
      <c r="E253" s="7"/>
      <c r="F253" s="7"/>
    </row>
    <row r="254" spans="1:6" ht="15.75" customHeight="1" x14ac:dyDescent="0.2">
      <c r="A254" s="7"/>
      <c r="B254" s="7"/>
      <c r="C254" s="7"/>
      <c r="D254" s="7"/>
      <c r="E254" s="7"/>
      <c r="F254" s="7"/>
    </row>
    <row r="255" spans="1:6" ht="15.75" customHeight="1" x14ac:dyDescent="0.2">
      <c r="A255" s="7"/>
      <c r="B255" s="7"/>
      <c r="C255" s="7"/>
      <c r="D255" s="7"/>
      <c r="E255" s="7"/>
      <c r="F255" s="7"/>
    </row>
    <row r="256" spans="1:6" ht="15.75" customHeight="1" x14ac:dyDescent="0.2">
      <c r="A256" s="7"/>
      <c r="B256" s="7"/>
      <c r="C256" s="7"/>
      <c r="D256" s="7"/>
      <c r="E256" s="7"/>
      <c r="F256" s="7"/>
    </row>
    <row r="257" spans="1:6" ht="15.75" customHeight="1" x14ac:dyDescent="0.2">
      <c r="A257" s="7"/>
      <c r="B257" s="7"/>
      <c r="C257" s="7"/>
      <c r="D257" s="7"/>
      <c r="E257" s="7"/>
      <c r="F257" s="7"/>
    </row>
    <row r="258" spans="1:6" ht="15.75" customHeight="1" x14ac:dyDescent="0.2">
      <c r="A258" s="7"/>
      <c r="B258" s="7"/>
      <c r="C258" s="7"/>
      <c r="D258" s="7"/>
      <c r="E258" s="7"/>
      <c r="F258" s="7"/>
    </row>
    <row r="259" spans="1:6" ht="15.75" customHeight="1" x14ac:dyDescent="0.2">
      <c r="A259" s="7"/>
      <c r="B259" s="7"/>
      <c r="C259" s="7"/>
      <c r="D259" s="7"/>
      <c r="E259" s="7"/>
      <c r="F259" s="7"/>
    </row>
    <row r="260" spans="1:6" ht="15.75" customHeight="1" x14ac:dyDescent="0.2">
      <c r="A260" s="7"/>
      <c r="B260" s="7"/>
      <c r="C260" s="7"/>
      <c r="D260" s="7"/>
      <c r="E260" s="7"/>
      <c r="F260" s="7"/>
    </row>
    <row r="261" spans="1:6" ht="15.75" customHeight="1" x14ac:dyDescent="0.2">
      <c r="A261" s="7"/>
      <c r="B261" s="7"/>
      <c r="C261" s="7"/>
      <c r="D261" s="7"/>
      <c r="E261" s="7"/>
      <c r="F261" s="7"/>
    </row>
    <row r="262" spans="1:6" ht="15.75" customHeight="1" x14ac:dyDescent="0.2">
      <c r="A262" s="7"/>
      <c r="B262" s="7"/>
      <c r="C262" s="7"/>
      <c r="D262" s="7"/>
      <c r="E262" s="7"/>
      <c r="F262" s="7"/>
    </row>
    <row r="263" spans="1:6" ht="15.75" customHeight="1" x14ac:dyDescent="0.2">
      <c r="A263" s="7"/>
      <c r="B263" s="7"/>
      <c r="C263" s="7"/>
      <c r="D263" s="7"/>
      <c r="E263" s="7"/>
      <c r="F263" s="7"/>
    </row>
    <row r="264" spans="1:6" ht="15.75" customHeight="1" x14ac:dyDescent="0.2">
      <c r="A264" s="7"/>
      <c r="B264" s="7"/>
      <c r="C264" s="7"/>
      <c r="D264" s="7"/>
      <c r="E264" s="7"/>
      <c r="F264" s="7"/>
    </row>
    <row r="265" spans="1:6" ht="15.75" customHeight="1" x14ac:dyDescent="0.2">
      <c r="A265" s="7"/>
      <c r="B265" s="7"/>
      <c r="C265" s="7"/>
      <c r="D265" s="7"/>
      <c r="E265" s="7"/>
      <c r="F265" s="7"/>
    </row>
    <row r="266" spans="1:6" ht="15.75" customHeight="1" x14ac:dyDescent="0.2">
      <c r="A266" s="7"/>
      <c r="B266" s="7"/>
      <c r="C266" s="7"/>
      <c r="D266" s="7"/>
      <c r="E266" s="7"/>
      <c r="F266" s="7"/>
    </row>
    <row r="267" spans="1:6" ht="15.75" customHeight="1" x14ac:dyDescent="0.2">
      <c r="A267" s="7"/>
      <c r="B267" s="7"/>
      <c r="C267" s="7"/>
      <c r="D267" s="7"/>
      <c r="E267" s="7"/>
      <c r="F267" s="7"/>
    </row>
    <row r="268" spans="1:6" ht="15.75" customHeight="1" x14ac:dyDescent="0.2">
      <c r="A268" s="7"/>
      <c r="B268" s="7"/>
      <c r="C268" s="7"/>
      <c r="D268" s="7"/>
      <c r="E268" s="7"/>
      <c r="F268" s="7"/>
    </row>
    <row r="269" spans="1:6" ht="15.75" customHeight="1" x14ac:dyDescent="0.2">
      <c r="A269" s="7"/>
      <c r="B269" s="7"/>
      <c r="C269" s="7"/>
      <c r="D269" s="7"/>
      <c r="E269" s="7"/>
      <c r="F269" s="7"/>
    </row>
    <row r="270" spans="1:6" ht="15.75" customHeight="1" x14ac:dyDescent="0.2">
      <c r="A270" s="7"/>
      <c r="B270" s="7"/>
      <c r="C270" s="7"/>
      <c r="D270" s="7"/>
      <c r="E270" s="7"/>
      <c r="F270" s="7"/>
    </row>
    <row r="271" spans="1:6" ht="15.75" customHeight="1" x14ac:dyDescent="0.2">
      <c r="A271" s="7"/>
      <c r="B271" s="7"/>
      <c r="C271" s="7"/>
      <c r="D271" s="7"/>
      <c r="E271" s="7"/>
      <c r="F271" s="7"/>
    </row>
    <row r="272" spans="1:6" ht="15.75" customHeight="1" x14ac:dyDescent="0.2">
      <c r="A272" s="7"/>
      <c r="B272" s="7"/>
      <c r="C272" s="7"/>
      <c r="D272" s="7"/>
      <c r="E272" s="7"/>
      <c r="F272" s="7"/>
    </row>
    <row r="273" spans="1:6" ht="15.75" customHeight="1" x14ac:dyDescent="0.2">
      <c r="A273" s="7"/>
      <c r="B273" s="7"/>
      <c r="C273" s="7"/>
      <c r="D273" s="7"/>
      <c r="E273" s="7"/>
      <c r="F273" s="7"/>
    </row>
    <row r="274" spans="1:6" ht="15.75" customHeight="1" x14ac:dyDescent="0.2">
      <c r="A274" s="7"/>
      <c r="B274" s="7"/>
      <c r="C274" s="7"/>
      <c r="D274" s="7"/>
      <c r="E274" s="7"/>
      <c r="F274" s="7"/>
    </row>
    <row r="275" spans="1:6" ht="15.75" customHeight="1" x14ac:dyDescent="0.2">
      <c r="A275" s="7"/>
      <c r="B275" s="7"/>
      <c r="C275" s="7"/>
      <c r="D275" s="7"/>
      <c r="E275" s="7"/>
      <c r="F275" s="7"/>
    </row>
    <row r="276" spans="1:6" ht="15.75" customHeight="1" x14ac:dyDescent="0.2">
      <c r="A276" s="7"/>
      <c r="B276" s="7"/>
      <c r="C276" s="7"/>
      <c r="D276" s="7"/>
      <c r="E276" s="7"/>
      <c r="F276" s="7"/>
    </row>
    <row r="277" spans="1:6" ht="15.75" customHeight="1" x14ac:dyDescent="0.2">
      <c r="A277" s="7"/>
      <c r="B277" s="7"/>
      <c r="C277" s="7"/>
      <c r="D277" s="7"/>
      <c r="E277" s="7"/>
      <c r="F277" s="7"/>
    </row>
    <row r="278" spans="1:6" ht="15.75" customHeight="1" x14ac:dyDescent="0.2">
      <c r="A278" s="7"/>
      <c r="B278" s="7"/>
      <c r="C278" s="7"/>
      <c r="D278" s="7"/>
      <c r="E278" s="7"/>
      <c r="F278" s="7"/>
    </row>
    <row r="279" spans="1:6" ht="15.75" customHeight="1" x14ac:dyDescent="0.2">
      <c r="A279" s="7"/>
      <c r="B279" s="7"/>
      <c r="C279" s="7"/>
      <c r="D279" s="7"/>
      <c r="E279" s="7"/>
      <c r="F279" s="7"/>
    </row>
    <row r="280" spans="1:6" ht="15.75" customHeight="1" x14ac:dyDescent="0.2">
      <c r="A280" s="7"/>
      <c r="B280" s="7"/>
      <c r="C280" s="7"/>
      <c r="D280" s="7"/>
      <c r="E280" s="7"/>
      <c r="F280" s="7"/>
    </row>
    <row r="281" spans="1:6" ht="15.75" customHeight="1" x14ac:dyDescent="0.2">
      <c r="A281" s="7"/>
      <c r="B281" s="7"/>
      <c r="C281" s="7"/>
      <c r="D281" s="7"/>
      <c r="E281" s="7"/>
      <c r="F281" s="7"/>
    </row>
    <row r="282" spans="1:6" ht="15.75" customHeight="1" x14ac:dyDescent="0.2">
      <c r="A282" s="7"/>
      <c r="B282" s="7"/>
      <c r="C282" s="7"/>
      <c r="D282" s="7"/>
      <c r="E282" s="7"/>
      <c r="F282" s="7"/>
    </row>
    <row r="283" spans="1:6" ht="15.75" customHeight="1" x14ac:dyDescent="0.2">
      <c r="A283" s="7"/>
      <c r="B283" s="7"/>
      <c r="C283" s="7"/>
      <c r="D283" s="7"/>
      <c r="E283" s="7"/>
      <c r="F283" s="7"/>
    </row>
    <row r="284" spans="1:6" ht="15.75" customHeight="1" x14ac:dyDescent="0.2">
      <c r="A284" s="7"/>
      <c r="B284" s="7"/>
      <c r="C284" s="7"/>
      <c r="D284" s="7"/>
      <c r="E284" s="7"/>
      <c r="F284" s="7"/>
    </row>
    <row r="285" spans="1:6" ht="15.75" customHeight="1" x14ac:dyDescent="0.2">
      <c r="A285" s="7"/>
      <c r="B285" s="7"/>
      <c r="C285" s="7"/>
      <c r="D285" s="7"/>
      <c r="E285" s="7"/>
      <c r="F285" s="7"/>
    </row>
    <row r="286" spans="1:6" ht="15.75" customHeight="1" x14ac:dyDescent="0.2">
      <c r="A286" s="7"/>
      <c r="B286" s="7"/>
      <c r="C286" s="7"/>
      <c r="D286" s="7"/>
      <c r="E286" s="7"/>
      <c r="F286" s="7"/>
    </row>
    <row r="287" spans="1:6" ht="15.75" customHeight="1" x14ac:dyDescent="0.2">
      <c r="A287" s="7"/>
      <c r="B287" s="7"/>
      <c r="C287" s="7"/>
      <c r="D287" s="7"/>
      <c r="E287" s="7"/>
      <c r="F287" s="7"/>
    </row>
    <row r="288" spans="1:6" ht="15.75" customHeight="1" x14ac:dyDescent="0.2">
      <c r="A288" s="7"/>
      <c r="B288" s="7"/>
      <c r="C288" s="7"/>
      <c r="D288" s="7"/>
      <c r="E288" s="7"/>
      <c r="F288" s="7"/>
    </row>
    <row r="289" spans="1:6" ht="15.75" customHeight="1" x14ac:dyDescent="0.2">
      <c r="A289" s="7"/>
      <c r="B289" s="7"/>
      <c r="C289" s="7"/>
      <c r="D289" s="7"/>
      <c r="E289" s="7"/>
      <c r="F289" s="7"/>
    </row>
    <row r="290" spans="1:6" ht="15.75" customHeight="1" x14ac:dyDescent="0.2">
      <c r="A290" s="7"/>
      <c r="B290" s="7"/>
      <c r="C290" s="7"/>
      <c r="D290" s="7"/>
      <c r="E290" s="7"/>
      <c r="F290" s="7"/>
    </row>
    <row r="291" spans="1:6" ht="15.75" customHeight="1" x14ac:dyDescent="0.2">
      <c r="A291" s="7"/>
      <c r="B291" s="7"/>
      <c r="C291" s="7"/>
      <c r="D291" s="7"/>
      <c r="E291" s="7"/>
      <c r="F291" s="7"/>
    </row>
    <row r="292" spans="1:6" ht="15.75" customHeight="1" x14ac:dyDescent="0.2">
      <c r="A292" s="7"/>
      <c r="B292" s="7"/>
      <c r="C292" s="7"/>
      <c r="D292" s="7"/>
      <c r="E292" s="7"/>
      <c r="F292" s="7"/>
    </row>
    <row r="293" spans="1:6" ht="15.75" customHeight="1" x14ac:dyDescent="0.2">
      <c r="A293" s="7"/>
      <c r="B293" s="7"/>
      <c r="C293" s="7"/>
      <c r="D293" s="7"/>
      <c r="E293" s="7"/>
      <c r="F293" s="7"/>
    </row>
    <row r="294" spans="1:6" ht="15.75" customHeight="1" x14ac:dyDescent="0.2">
      <c r="A294" s="7"/>
      <c r="B294" s="7"/>
      <c r="C294" s="7"/>
      <c r="D294" s="7"/>
      <c r="E294" s="7"/>
      <c r="F294" s="7"/>
    </row>
    <row r="295" spans="1:6" ht="15.75" customHeight="1" x14ac:dyDescent="0.2">
      <c r="A295" s="7"/>
      <c r="B295" s="7"/>
      <c r="C295" s="7"/>
      <c r="D295" s="7"/>
      <c r="E295" s="7"/>
      <c r="F295" s="7"/>
    </row>
    <row r="296" spans="1:6" ht="15.75" customHeight="1" x14ac:dyDescent="0.2">
      <c r="A296" s="7"/>
      <c r="B296" s="7"/>
      <c r="C296" s="7"/>
      <c r="D296" s="7"/>
      <c r="E296" s="7"/>
      <c r="F296" s="7"/>
    </row>
    <row r="297" spans="1:6" ht="15.75" customHeight="1" x14ac:dyDescent="0.2">
      <c r="A297" s="7"/>
      <c r="B297" s="7"/>
      <c r="C297" s="7"/>
      <c r="D297" s="7"/>
      <c r="E297" s="7"/>
      <c r="F297" s="7"/>
    </row>
    <row r="298" spans="1:6" ht="15.75" customHeight="1" x14ac:dyDescent="0.2">
      <c r="A298" s="7"/>
      <c r="B298" s="7"/>
      <c r="C298" s="7"/>
      <c r="D298" s="7"/>
      <c r="E298" s="7"/>
      <c r="F298" s="7"/>
    </row>
    <row r="299" spans="1:6" ht="15.75" customHeight="1" x14ac:dyDescent="0.2">
      <c r="A299" s="7"/>
      <c r="B299" s="7"/>
      <c r="C299" s="7"/>
      <c r="D299" s="7"/>
      <c r="E299" s="7"/>
      <c r="F299" s="7"/>
    </row>
    <row r="300" spans="1:6" ht="15.75" customHeight="1" x14ac:dyDescent="0.2">
      <c r="A300" s="7"/>
      <c r="B300" s="7"/>
      <c r="C300" s="7"/>
      <c r="D300" s="7"/>
      <c r="E300" s="7"/>
      <c r="F300" s="7"/>
    </row>
    <row r="301" spans="1:6" ht="15.75" customHeight="1" x14ac:dyDescent="0.2">
      <c r="A301" s="7"/>
      <c r="B301" s="7"/>
      <c r="C301" s="7"/>
      <c r="D301" s="7"/>
      <c r="E301" s="7"/>
      <c r="F301" s="7"/>
    </row>
    <row r="302" spans="1:6" ht="15.75" customHeight="1" x14ac:dyDescent="0.2">
      <c r="A302" s="7"/>
      <c r="B302" s="7"/>
      <c r="C302" s="7"/>
      <c r="D302" s="7"/>
      <c r="E302" s="7"/>
      <c r="F302" s="7"/>
    </row>
    <row r="303" spans="1:6" ht="15.75" customHeight="1" x14ac:dyDescent="0.2">
      <c r="A303" s="7"/>
      <c r="B303" s="7"/>
      <c r="C303" s="7"/>
      <c r="D303" s="7"/>
      <c r="E303" s="7"/>
      <c r="F303" s="7"/>
    </row>
    <row r="304" spans="1:6" ht="15.75" customHeight="1" x14ac:dyDescent="0.2">
      <c r="A304" s="7"/>
      <c r="B304" s="7"/>
      <c r="C304" s="7"/>
      <c r="D304" s="7"/>
      <c r="E304" s="7"/>
      <c r="F304" s="7"/>
    </row>
    <row r="305" spans="1:6" ht="15.75" customHeight="1" x14ac:dyDescent="0.2">
      <c r="A305" s="7"/>
      <c r="B305" s="7"/>
      <c r="C305" s="7"/>
      <c r="D305" s="7"/>
      <c r="E305" s="7"/>
      <c r="F305" s="7"/>
    </row>
    <row r="306" spans="1:6" ht="15.75" customHeight="1" x14ac:dyDescent="0.2">
      <c r="A306" s="7"/>
      <c r="B306" s="7"/>
      <c r="C306" s="7"/>
      <c r="D306" s="7"/>
      <c r="E306" s="7"/>
      <c r="F306" s="7"/>
    </row>
    <row r="307" spans="1:6" ht="15.75" customHeight="1" x14ac:dyDescent="0.2">
      <c r="A307" s="7"/>
      <c r="B307" s="7"/>
      <c r="C307" s="7"/>
      <c r="D307" s="7"/>
      <c r="E307" s="7"/>
      <c r="F307" s="7"/>
    </row>
    <row r="308" spans="1:6" ht="15.75" customHeight="1" x14ac:dyDescent="0.2">
      <c r="A308" s="7"/>
      <c r="B308" s="7"/>
      <c r="C308" s="7"/>
      <c r="D308" s="7"/>
      <c r="E308" s="7"/>
      <c r="F308" s="7"/>
    </row>
    <row r="309" spans="1:6" ht="15.75" customHeight="1" x14ac:dyDescent="0.2">
      <c r="A309" s="7"/>
      <c r="B309" s="7"/>
      <c r="C309" s="7"/>
      <c r="D309" s="7"/>
      <c r="E309" s="7"/>
      <c r="F309" s="7"/>
    </row>
    <row r="310" spans="1:6" ht="15.75" customHeight="1" x14ac:dyDescent="0.2">
      <c r="A310" s="7"/>
      <c r="B310" s="7"/>
      <c r="C310" s="7"/>
      <c r="D310" s="7"/>
      <c r="E310" s="7"/>
      <c r="F310" s="7"/>
    </row>
    <row r="311" spans="1:6" ht="15.75" customHeight="1" x14ac:dyDescent="0.2">
      <c r="A311" s="7"/>
      <c r="B311" s="7"/>
      <c r="C311" s="7"/>
      <c r="D311" s="7"/>
      <c r="E311" s="7"/>
      <c r="F311" s="7"/>
    </row>
    <row r="312" spans="1:6" ht="15.75" customHeight="1" x14ac:dyDescent="0.2">
      <c r="A312" s="7"/>
      <c r="B312" s="7"/>
      <c r="C312" s="7"/>
      <c r="D312" s="7"/>
      <c r="E312" s="7"/>
      <c r="F312" s="7"/>
    </row>
    <row r="313" spans="1:6" ht="15.75" customHeight="1" x14ac:dyDescent="0.2">
      <c r="A313" s="7"/>
      <c r="B313" s="7"/>
      <c r="C313" s="7"/>
      <c r="D313" s="7"/>
      <c r="E313" s="7"/>
      <c r="F313" s="7"/>
    </row>
    <row r="314" spans="1:6" ht="15.75" customHeight="1" x14ac:dyDescent="0.2">
      <c r="A314" s="7"/>
      <c r="B314" s="7"/>
      <c r="C314" s="7"/>
      <c r="D314" s="7"/>
      <c r="E314" s="7"/>
      <c r="F314" s="7"/>
    </row>
    <row r="315" spans="1:6" ht="15.75" customHeight="1" x14ac:dyDescent="0.2">
      <c r="A315" s="7"/>
      <c r="B315" s="7"/>
      <c r="C315" s="7"/>
      <c r="D315" s="7"/>
      <c r="E315" s="7"/>
      <c r="F315" s="7"/>
    </row>
    <row r="316" spans="1:6" ht="15.75" customHeight="1" x14ac:dyDescent="0.2">
      <c r="A316" s="7"/>
      <c r="B316" s="7"/>
      <c r="C316" s="7"/>
      <c r="D316" s="7"/>
      <c r="E316" s="7"/>
      <c r="F316" s="7"/>
    </row>
    <row r="317" spans="1:6" ht="15.75" customHeight="1" x14ac:dyDescent="0.2">
      <c r="A317" s="7"/>
      <c r="B317" s="7"/>
      <c r="C317" s="7"/>
      <c r="D317" s="7"/>
      <c r="E317" s="7"/>
      <c r="F317" s="7"/>
    </row>
    <row r="318" spans="1:6" ht="15.75" customHeight="1" x14ac:dyDescent="0.2">
      <c r="A318" s="7"/>
      <c r="B318" s="7"/>
      <c r="C318" s="7"/>
      <c r="D318" s="7"/>
      <c r="E318" s="7"/>
      <c r="F318" s="7"/>
    </row>
    <row r="319" spans="1:6" ht="15.75" customHeight="1" x14ac:dyDescent="0.2">
      <c r="A319" s="7"/>
      <c r="B319" s="7"/>
      <c r="C319" s="7"/>
      <c r="D319" s="7"/>
      <c r="E319" s="7"/>
      <c r="F319" s="7"/>
    </row>
    <row r="320" spans="1:6" ht="15.75" customHeight="1" x14ac:dyDescent="0.2">
      <c r="A320" s="7"/>
      <c r="B320" s="7"/>
      <c r="C320" s="7"/>
      <c r="D320" s="7"/>
      <c r="E320" s="7"/>
      <c r="F320" s="7"/>
    </row>
    <row r="321" spans="1:6" ht="15.75" customHeight="1" x14ac:dyDescent="0.2">
      <c r="A321" s="7"/>
      <c r="B321" s="7"/>
      <c r="C321" s="7"/>
      <c r="D321" s="7"/>
      <c r="E321" s="7"/>
      <c r="F321" s="7"/>
    </row>
    <row r="322" spans="1:6" ht="15.75" customHeight="1" x14ac:dyDescent="0.2">
      <c r="A322" s="7"/>
      <c r="B322" s="7"/>
      <c r="C322" s="7"/>
      <c r="D322" s="7"/>
      <c r="E322" s="7"/>
      <c r="F322" s="7"/>
    </row>
    <row r="323" spans="1:6" ht="15.75" customHeight="1" x14ac:dyDescent="0.2">
      <c r="A323" s="7"/>
      <c r="B323" s="7"/>
      <c r="C323" s="7"/>
      <c r="D323" s="7"/>
      <c r="E323" s="7"/>
      <c r="F323" s="7"/>
    </row>
    <row r="324" spans="1:6" ht="15.75" customHeight="1" x14ac:dyDescent="0.2">
      <c r="A324" s="7"/>
      <c r="B324" s="7"/>
      <c r="C324" s="7"/>
      <c r="D324" s="7"/>
      <c r="E324" s="7"/>
      <c r="F324" s="7"/>
    </row>
    <row r="325" spans="1:6" ht="15.75" customHeight="1" x14ac:dyDescent="0.2">
      <c r="A325" s="7"/>
      <c r="B325" s="7"/>
      <c r="C325" s="7"/>
      <c r="D325" s="7"/>
      <c r="E325" s="7"/>
      <c r="F325" s="7"/>
    </row>
    <row r="326" spans="1:6" ht="15.75" customHeight="1" x14ac:dyDescent="0.2">
      <c r="A326" s="7"/>
      <c r="B326" s="7"/>
      <c r="C326" s="7"/>
      <c r="D326" s="7"/>
      <c r="E326" s="7"/>
      <c r="F326" s="7"/>
    </row>
    <row r="327" spans="1:6" ht="15.75" customHeight="1" x14ac:dyDescent="0.2">
      <c r="A327" s="7"/>
      <c r="B327" s="7"/>
      <c r="C327" s="7"/>
      <c r="D327" s="7"/>
      <c r="E327" s="7"/>
      <c r="F327" s="7"/>
    </row>
    <row r="328" spans="1:6" ht="15.75" customHeight="1" x14ac:dyDescent="0.2">
      <c r="A328" s="7"/>
      <c r="B328" s="7"/>
      <c r="C328" s="7"/>
      <c r="D328" s="7"/>
      <c r="E328" s="7"/>
      <c r="F328" s="7"/>
    </row>
    <row r="329" spans="1:6" ht="15.75" customHeight="1" x14ac:dyDescent="0.2">
      <c r="A329" s="7"/>
      <c r="B329" s="7"/>
      <c r="C329" s="7"/>
      <c r="D329" s="7"/>
      <c r="E329" s="7"/>
      <c r="F329" s="7"/>
    </row>
    <row r="330" spans="1:6" ht="15.75" customHeight="1" x14ac:dyDescent="0.2">
      <c r="A330" s="7"/>
      <c r="B330" s="7"/>
      <c r="C330" s="7"/>
      <c r="D330" s="7"/>
      <c r="E330" s="7"/>
      <c r="F330" s="7"/>
    </row>
    <row r="331" spans="1:6" ht="15.75" customHeight="1" x14ac:dyDescent="0.2">
      <c r="A331" s="7"/>
      <c r="B331" s="7"/>
      <c r="C331" s="7"/>
      <c r="D331" s="7"/>
      <c r="E331" s="7"/>
      <c r="F331" s="7"/>
    </row>
    <row r="332" spans="1:6" ht="15.75" customHeight="1" x14ac:dyDescent="0.2">
      <c r="A332" s="7"/>
      <c r="B332" s="7"/>
      <c r="C332" s="7"/>
      <c r="D332" s="7"/>
      <c r="E332" s="7"/>
      <c r="F332" s="7"/>
    </row>
    <row r="333" spans="1:6" ht="15.75" customHeight="1" x14ac:dyDescent="0.2">
      <c r="A333" s="7"/>
      <c r="B333" s="7"/>
      <c r="C333" s="7"/>
      <c r="D333" s="7"/>
      <c r="E333" s="7"/>
      <c r="F333" s="7"/>
    </row>
    <row r="334" spans="1:6" ht="15.75" customHeight="1" x14ac:dyDescent="0.2">
      <c r="A334" s="7"/>
      <c r="B334" s="7"/>
      <c r="C334" s="7"/>
      <c r="D334" s="7"/>
      <c r="E334" s="7"/>
      <c r="F334" s="7"/>
    </row>
    <row r="335" spans="1:6" ht="15.75" customHeight="1" x14ac:dyDescent="0.2">
      <c r="A335" s="7"/>
      <c r="B335" s="7"/>
      <c r="C335" s="7"/>
      <c r="D335" s="7"/>
      <c r="E335" s="7"/>
      <c r="F335" s="7"/>
    </row>
    <row r="336" spans="1:6" ht="15.75" customHeight="1" x14ac:dyDescent="0.2">
      <c r="A336" s="7"/>
      <c r="B336" s="7"/>
      <c r="C336" s="7"/>
      <c r="D336" s="7"/>
      <c r="E336" s="7"/>
      <c r="F336" s="7"/>
    </row>
    <row r="337" spans="1:6" ht="15.75" customHeight="1" x14ac:dyDescent="0.2">
      <c r="A337" s="7"/>
      <c r="B337" s="7"/>
      <c r="C337" s="7"/>
      <c r="D337" s="7"/>
      <c r="E337" s="7"/>
      <c r="F337" s="7"/>
    </row>
    <row r="338" spans="1:6" ht="15.75" customHeight="1" x14ac:dyDescent="0.2">
      <c r="A338" s="7"/>
      <c r="B338" s="7"/>
      <c r="C338" s="7"/>
      <c r="D338" s="7"/>
      <c r="E338" s="7"/>
      <c r="F338" s="7"/>
    </row>
    <row r="339" spans="1:6" ht="15.75" customHeight="1" x14ac:dyDescent="0.2">
      <c r="A339" s="7"/>
      <c r="B339" s="7"/>
      <c r="C339" s="7"/>
      <c r="D339" s="7"/>
      <c r="E339" s="7"/>
      <c r="F339" s="7"/>
    </row>
    <row r="340" spans="1:6" ht="15.75" customHeight="1" x14ac:dyDescent="0.2">
      <c r="A340" s="7"/>
      <c r="B340" s="7"/>
      <c r="C340" s="7"/>
      <c r="D340" s="7"/>
      <c r="E340" s="7"/>
      <c r="F340" s="7"/>
    </row>
    <row r="341" spans="1:6" ht="15.75" customHeight="1" x14ac:dyDescent="0.2">
      <c r="A341" s="7"/>
      <c r="B341" s="7"/>
      <c r="C341" s="7"/>
      <c r="D341" s="7"/>
      <c r="E341" s="7"/>
      <c r="F341" s="7"/>
    </row>
    <row r="342" spans="1:6" ht="15.75" customHeight="1" x14ac:dyDescent="0.2">
      <c r="A342" s="7"/>
      <c r="B342" s="7"/>
      <c r="C342" s="7"/>
      <c r="D342" s="7"/>
      <c r="E342" s="7"/>
      <c r="F342" s="7"/>
    </row>
    <row r="343" spans="1:6" ht="15.75" customHeight="1" x14ac:dyDescent="0.2">
      <c r="A343" s="7"/>
      <c r="B343" s="7"/>
      <c r="C343" s="7"/>
      <c r="D343" s="7"/>
      <c r="E343" s="7"/>
      <c r="F343" s="7"/>
    </row>
    <row r="344" spans="1:6" ht="15.75" customHeight="1" x14ac:dyDescent="0.2">
      <c r="A344" s="7"/>
      <c r="B344" s="7"/>
      <c r="C344" s="7"/>
      <c r="D344" s="7"/>
      <c r="E344" s="7"/>
      <c r="F344" s="7"/>
    </row>
    <row r="345" spans="1:6" ht="15.75" customHeight="1" x14ac:dyDescent="0.2">
      <c r="A345" s="7"/>
      <c r="B345" s="7"/>
      <c r="C345" s="7"/>
      <c r="D345" s="7"/>
      <c r="E345" s="7"/>
      <c r="F345" s="7"/>
    </row>
    <row r="346" spans="1:6" ht="15.75" customHeight="1" x14ac:dyDescent="0.2">
      <c r="A346" s="7"/>
      <c r="B346" s="7"/>
      <c r="C346" s="7"/>
      <c r="D346" s="7"/>
      <c r="E346" s="7"/>
      <c r="F346" s="7"/>
    </row>
    <row r="347" spans="1:6" ht="15.75" customHeight="1" x14ac:dyDescent="0.2">
      <c r="A347" s="7"/>
      <c r="B347" s="7"/>
      <c r="C347" s="7"/>
      <c r="D347" s="7"/>
      <c r="E347" s="7"/>
      <c r="F347" s="7"/>
    </row>
    <row r="348" spans="1:6" ht="15.75" customHeight="1" x14ac:dyDescent="0.2">
      <c r="A348" s="7"/>
      <c r="B348" s="7"/>
      <c r="C348" s="7"/>
      <c r="D348" s="7"/>
      <c r="E348" s="7"/>
      <c r="F348" s="7"/>
    </row>
    <row r="349" spans="1:6" ht="15.75" customHeight="1" x14ac:dyDescent="0.2">
      <c r="A349" s="7"/>
      <c r="B349" s="7"/>
      <c r="C349" s="7"/>
      <c r="D349" s="7"/>
      <c r="E349" s="7"/>
      <c r="F349" s="7"/>
    </row>
    <row r="350" spans="1:6" ht="15.75" customHeight="1" x14ac:dyDescent="0.2">
      <c r="A350" s="7"/>
      <c r="B350" s="7"/>
      <c r="C350" s="7"/>
      <c r="D350" s="7"/>
      <c r="E350" s="7"/>
      <c r="F350" s="7"/>
    </row>
    <row r="351" spans="1:6" ht="15.75" customHeight="1" x14ac:dyDescent="0.2">
      <c r="A351" s="7"/>
      <c r="B351" s="7"/>
      <c r="C351" s="7"/>
      <c r="D351" s="7"/>
      <c r="E351" s="7"/>
      <c r="F351" s="7"/>
    </row>
    <row r="352" spans="1:6" ht="15.75" customHeight="1" x14ac:dyDescent="0.2">
      <c r="A352" s="7"/>
      <c r="B352" s="7"/>
      <c r="C352" s="7"/>
      <c r="D352" s="7"/>
      <c r="E352" s="7"/>
      <c r="F352" s="7"/>
    </row>
    <row r="353" spans="1:6" ht="15.75" customHeight="1" x14ac:dyDescent="0.2">
      <c r="A353" s="7"/>
      <c r="B353" s="7"/>
      <c r="C353" s="7"/>
      <c r="D353" s="7"/>
      <c r="E353" s="7"/>
      <c r="F353" s="7"/>
    </row>
    <row r="354" spans="1:6" ht="15.75" customHeight="1" x14ac:dyDescent="0.2">
      <c r="A354" s="7"/>
      <c r="B354" s="7"/>
      <c r="C354" s="7"/>
      <c r="D354" s="7"/>
      <c r="E354" s="7"/>
      <c r="F354" s="7"/>
    </row>
    <row r="355" spans="1:6" ht="15.75" customHeight="1" x14ac:dyDescent="0.2">
      <c r="A355" s="7"/>
      <c r="B355" s="7"/>
      <c r="C355" s="7"/>
      <c r="D355" s="7"/>
      <c r="E355" s="7"/>
      <c r="F355" s="7"/>
    </row>
    <row r="356" spans="1:6" ht="15.75" customHeight="1" x14ac:dyDescent="0.2">
      <c r="A356" s="7"/>
      <c r="B356" s="7"/>
      <c r="C356" s="7"/>
      <c r="D356" s="7"/>
      <c r="E356" s="7"/>
      <c r="F356" s="7"/>
    </row>
    <row r="357" spans="1:6" ht="15.75" customHeight="1" x14ac:dyDescent="0.2">
      <c r="A357" s="7"/>
      <c r="B357" s="7"/>
      <c r="C357" s="7"/>
      <c r="D357" s="7"/>
      <c r="E357" s="7"/>
      <c r="F357" s="7"/>
    </row>
    <row r="358" spans="1:6" ht="15.75" customHeight="1" x14ac:dyDescent="0.2">
      <c r="A358" s="7"/>
      <c r="B358" s="7"/>
      <c r="C358" s="7"/>
      <c r="D358" s="7"/>
      <c r="E358" s="7"/>
      <c r="F358" s="7"/>
    </row>
    <row r="359" spans="1:6" ht="15.75" customHeight="1" x14ac:dyDescent="0.2">
      <c r="A359" s="7"/>
      <c r="B359" s="7"/>
      <c r="C359" s="7"/>
      <c r="D359" s="7"/>
      <c r="E359" s="7"/>
      <c r="F359" s="7"/>
    </row>
    <row r="360" spans="1:6" ht="15.75" customHeight="1" x14ac:dyDescent="0.2">
      <c r="A360" s="7"/>
      <c r="B360" s="7"/>
      <c r="C360" s="7"/>
      <c r="D360" s="7"/>
      <c r="E360" s="7"/>
      <c r="F360" s="7"/>
    </row>
    <row r="361" spans="1:6" ht="15.75" customHeight="1" x14ac:dyDescent="0.2">
      <c r="A361" s="7"/>
      <c r="B361" s="7"/>
      <c r="C361" s="7"/>
      <c r="D361" s="7"/>
      <c r="E361" s="7"/>
      <c r="F361" s="7"/>
    </row>
    <row r="362" spans="1:6" ht="15.75" customHeight="1" x14ac:dyDescent="0.2">
      <c r="A362" s="7"/>
      <c r="B362" s="7"/>
      <c r="C362" s="7"/>
      <c r="D362" s="7"/>
      <c r="E362" s="7"/>
      <c r="F362" s="7"/>
    </row>
    <row r="363" spans="1:6" ht="15.75" customHeight="1" x14ac:dyDescent="0.2">
      <c r="A363" s="7"/>
      <c r="B363" s="7"/>
      <c r="C363" s="7"/>
      <c r="D363" s="7"/>
      <c r="E363" s="7"/>
      <c r="F363" s="7"/>
    </row>
    <row r="364" spans="1:6" ht="15.75" customHeight="1" x14ac:dyDescent="0.2">
      <c r="A364" s="7"/>
      <c r="B364" s="7"/>
      <c r="C364" s="7"/>
      <c r="D364" s="7"/>
      <c r="E364" s="7"/>
      <c r="F364" s="7"/>
    </row>
    <row r="365" spans="1:6" ht="15.75" customHeight="1" x14ac:dyDescent="0.2">
      <c r="A365" s="7"/>
      <c r="B365" s="7"/>
      <c r="C365" s="7"/>
      <c r="D365" s="7"/>
      <c r="E365" s="7"/>
      <c r="F365" s="7"/>
    </row>
    <row r="366" spans="1:6" ht="15.75" customHeight="1" x14ac:dyDescent="0.2">
      <c r="A366" s="7"/>
      <c r="B366" s="7"/>
      <c r="C366" s="7"/>
      <c r="D366" s="7"/>
      <c r="E366" s="7"/>
      <c r="F366" s="7"/>
    </row>
    <row r="367" spans="1:6" ht="15.75" customHeight="1" x14ac:dyDescent="0.2">
      <c r="A367" s="7"/>
      <c r="B367" s="7"/>
      <c r="C367" s="7"/>
      <c r="D367" s="7"/>
      <c r="E367" s="7"/>
      <c r="F367" s="7"/>
    </row>
    <row r="368" spans="1:6" ht="15.75" customHeight="1" x14ac:dyDescent="0.2">
      <c r="A368" s="7"/>
      <c r="B368" s="7"/>
      <c r="C368" s="7"/>
      <c r="D368" s="7"/>
      <c r="E368" s="7"/>
      <c r="F368" s="7"/>
    </row>
    <row r="369" spans="1:6" ht="15.75" customHeight="1" x14ac:dyDescent="0.2">
      <c r="A369" s="7"/>
      <c r="B369" s="7"/>
      <c r="C369" s="7"/>
      <c r="D369" s="7"/>
      <c r="E369" s="7"/>
      <c r="F369" s="7"/>
    </row>
    <row r="370" spans="1:6" ht="15.75" customHeight="1" x14ac:dyDescent="0.2">
      <c r="A370" s="7"/>
      <c r="B370" s="7"/>
      <c r="C370" s="7"/>
      <c r="D370" s="7"/>
      <c r="E370" s="7"/>
      <c r="F370" s="7"/>
    </row>
    <row r="371" spans="1:6" ht="15.75" customHeight="1" x14ac:dyDescent="0.2">
      <c r="A371" s="7"/>
      <c r="B371" s="7"/>
      <c r="C371" s="7"/>
      <c r="D371" s="7"/>
      <c r="E371" s="7"/>
      <c r="F371" s="7"/>
    </row>
    <row r="372" spans="1:6" ht="15.75" customHeight="1" x14ac:dyDescent="0.2">
      <c r="A372" s="7"/>
      <c r="B372" s="7"/>
      <c r="C372" s="7"/>
      <c r="D372" s="7"/>
      <c r="E372" s="7"/>
      <c r="F372" s="7"/>
    </row>
    <row r="373" spans="1:6" ht="15.75" customHeight="1" x14ac:dyDescent="0.2">
      <c r="A373" s="7"/>
      <c r="B373" s="7"/>
      <c r="C373" s="7"/>
      <c r="D373" s="7"/>
      <c r="E373" s="7"/>
      <c r="F373" s="7"/>
    </row>
    <row r="374" spans="1:6" ht="15.75" customHeight="1" x14ac:dyDescent="0.2">
      <c r="A374" s="7"/>
      <c r="B374" s="7"/>
      <c r="C374" s="7"/>
      <c r="D374" s="7"/>
      <c r="E374" s="7"/>
      <c r="F374" s="7"/>
    </row>
    <row r="375" spans="1:6" ht="15.75" customHeight="1" x14ac:dyDescent="0.2">
      <c r="A375" s="7"/>
      <c r="B375" s="7"/>
      <c r="C375" s="7"/>
      <c r="D375" s="7"/>
      <c r="E375" s="7"/>
      <c r="F375" s="7"/>
    </row>
    <row r="376" spans="1:6" ht="15.75" customHeight="1" x14ac:dyDescent="0.2">
      <c r="A376" s="7"/>
      <c r="B376" s="7"/>
      <c r="C376" s="7"/>
      <c r="D376" s="7"/>
      <c r="E376" s="7"/>
      <c r="F376" s="7"/>
    </row>
    <row r="377" spans="1:6" ht="15.75" customHeight="1" x14ac:dyDescent="0.2">
      <c r="A377" s="7"/>
      <c r="B377" s="7"/>
      <c r="C377" s="7"/>
      <c r="D377" s="7"/>
      <c r="E377" s="7"/>
      <c r="F377" s="7"/>
    </row>
    <row r="378" spans="1:6" ht="15.75" customHeight="1" x14ac:dyDescent="0.2">
      <c r="A378" s="7"/>
      <c r="B378" s="7"/>
      <c r="C378" s="7"/>
      <c r="D378" s="7"/>
      <c r="E378" s="7"/>
      <c r="F378" s="7"/>
    </row>
    <row r="379" spans="1:6" ht="15.75" customHeight="1" x14ac:dyDescent="0.2">
      <c r="A379" s="7"/>
      <c r="B379" s="7"/>
      <c r="C379" s="7"/>
      <c r="D379" s="7"/>
      <c r="E379" s="7"/>
      <c r="F379" s="7"/>
    </row>
    <row r="380" spans="1:6" ht="15.75" customHeight="1" x14ac:dyDescent="0.2">
      <c r="A380" s="7"/>
      <c r="B380" s="7"/>
      <c r="C380" s="7"/>
      <c r="D380" s="7"/>
      <c r="E380" s="7"/>
      <c r="F380" s="7"/>
    </row>
    <row r="381" spans="1:6" ht="15.75" customHeight="1" x14ac:dyDescent="0.2">
      <c r="A381" s="7"/>
      <c r="B381" s="7"/>
      <c r="C381" s="7"/>
      <c r="D381" s="7"/>
      <c r="E381" s="7"/>
      <c r="F381" s="7"/>
    </row>
    <row r="382" spans="1:6" ht="15.75" customHeight="1" x14ac:dyDescent="0.2">
      <c r="A382" s="7"/>
      <c r="B382" s="7"/>
      <c r="C382" s="7"/>
      <c r="D382" s="7"/>
      <c r="E382" s="7"/>
      <c r="F382" s="7"/>
    </row>
    <row r="383" spans="1:6" ht="15.75" customHeight="1" x14ac:dyDescent="0.2">
      <c r="A383" s="7"/>
      <c r="B383" s="7"/>
      <c r="C383" s="7"/>
      <c r="D383" s="7"/>
      <c r="E383" s="7"/>
      <c r="F383" s="7"/>
    </row>
    <row r="384" spans="1:6" ht="15.75" customHeight="1" x14ac:dyDescent="0.2">
      <c r="A384" s="7"/>
      <c r="B384" s="7"/>
      <c r="C384" s="7"/>
      <c r="D384" s="7"/>
      <c r="E384" s="7"/>
      <c r="F384" s="7"/>
    </row>
    <row r="385" spans="1:6" ht="15.75" customHeight="1" x14ac:dyDescent="0.2">
      <c r="A385" s="7"/>
      <c r="B385" s="7"/>
      <c r="C385" s="7"/>
      <c r="D385" s="7"/>
      <c r="E385" s="7"/>
      <c r="F385" s="7"/>
    </row>
    <row r="386" spans="1:6" ht="15.75" customHeight="1" x14ac:dyDescent="0.2">
      <c r="A386" s="7"/>
      <c r="B386" s="7"/>
      <c r="C386" s="7"/>
      <c r="D386" s="7"/>
      <c r="E386" s="7"/>
      <c r="F386" s="7"/>
    </row>
    <row r="387" spans="1:6" ht="15.75" customHeight="1" x14ac:dyDescent="0.2">
      <c r="A387" s="7"/>
      <c r="B387" s="7"/>
      <c r="C387" s="7"/>
      <c r="D387" s="7"/>
      <c r="E387" s="7"/>
      <c r="F387" s="7"/>
    </row>
    <row r="388" spans="1:6" ht="15.75" customHeight="1" x14ac:dyDescent="0.2">
      <c r="A388" s="7"/>
      <c r="B388" s="7"/>
      <c r="C388" s="7"/>
      <c r="D388" s="7"/>
      <c r="E388" s="7"/>
      <c r="F388" s="7"/>
    </row>
    <row r="389" spans="1:6" ht="15.75" customHeight="1" x14ac:dyDescent="0.2">
      <c r="A389" s="7"/>
      <c r="B389" s="7"/>
      <c r="C389" s="7"/>
      <c r="D389" s="7"/>
      <c r="E389" s="7"/>
      <c r="F389" s="7"/>
    </row>
    <row r="390" spans="1:6" ht="15.75" customHeight="1" x14ac:dyDescent="0.2">
      <c r="A390" s="7"/>
      <c r="B390" s="7"/>
      <c r="C390" s="7"/>
      <c r="D390" s="7"/>
      <c r="E390" s="7"/>
      <c r="F390" s="7"/>
    </row>
    <row r="391" spans="1:6" ht="15.75" customHeight="1" x14ac:dyDescent="0.2">
      <c r="A391" s="7"/>
      <c r="B391" s="7"/>
      <c r="C391" s="7"/>
      <c r="D391" s="7"/>
      <c r="E391" s="7"/>
      <c r="F391" s="7"/>
    </row>
    <row r="392" spans="1:6" ht="15.75" customHeight="1" x14ac:dyDescent="0.2">
      <c r="A392" s="7"/>
      <c r="B392" s="7"/>
      <c r="C392" s="7"/>
      <c r="D392" s="7"/>
      <c r="E392" s="7"/>
      <c r="F392" s="7"/>
    </row>
    <row r="393" spans="1:6" ht="15.75" customHeight="1" x14ac:dyDescent="0.2">
      <c r="A393" s="7"/>
      <c r="B393" s="7"/>
      <c r="C393" s="7"/>
      <c r="D393" s="7"/>
      <c r="E393" s="7"/>
      <c r="F393" s="7"/>
    </row>
    <row r="394" spans="1:6" ht="15.75" customHeight="1" x14ac:dyDescent="0.2">
      <c r="A394" s="7"/>
      <c r="B394" s="7"/>
      <c r="C394" s="7"/>
      <c r="D394" s="7"/>
      <c r="E394" s="7"/>
      <c r="F394" s="7"/>
    </row>
    <row r="395" spans="1:6" ht="15.75" customHeight="1" x14ac:dyDescent="0.2">
      <c r="A395" s="7"/>
      <c r="B395" s="7"/>
      <c r="C395" s="7"/>
      <c r="D395" s="7"/>
      <c r="E395" s="7"/>
      <c r="F395" s="7"/>
    </row>
    <row r="396" spans="1:6" ht="15.75" customHeight="1" x14ac:dyDescent="0.2">
      <c r="A396" s="7"/>
      <c r="B396" s="7"/>
      <c r="C396" s="7"/>
      <c r="D396" s="7"/>
      <c r="E396" s="7"/>
      <c r="F396" s="7"/>
    </row>
    <row r="397" spans="1:6" ht="15.75" customHeight="1" x14ac:dyDescent="0.2">
      <c r="A397" s="7"/>
      <c r="B397" s="7"/>
      <c r="C397" s="7"/>
      <c r="D397" s="7"/>
      <c r="E397" s="7"/>
      <c r="F397" s="7"/>
    </row>
    <row r="398" spans="1:6" ht="15.75" customHeight="1" x14ac:dyDescent="0.2">
      <c r="A398" s="7"/>
      <c r="B398" s="7"/>
      <c r="C398" s="7"/>
      <c r="D398" s="7"/>
      <c r="E398" s="7"/>
      <c r="F398" s="7"/>
    </row>
    <row r="399" spans="1:6" ht="15.75" customHeight="1" x14ac:dyDescent="0.2">
      <c r="A399" s="7"/>
      <c r="B399" s="7"/>
      <c r="C399" s="7"/>
      <c r="D399" s="7"/>
      <c r="E399" s="7"/>
      <c r="F399" s="7"/>
    </row>
    <row r="400" spans="1:6" ht="15.75" customHeight="1" x14ac:dyDescent="0.2">
      <c r="A400" s="7"/>
      <c r="B400" s="7"/>
      <c r="C400" s="7"/>
      <c r="D400" s="7"/>
      <c r="E400" s="7"/>
      <c r="F400" s="7"/>
    </row>
    <row r="401" spans="1:6" ht="15.75" customHeight="1" x14ac:dyDescent="0.2">
      <c r="A401" s="7"/>
      <c r="B401" s="7"/>
      <c r="C401" s="7"/>
      <c r="D401" s="7"/>
      <c r="E401" s="7"/>
      <c r="F401" s="7"/>
    </row>
    <row r="402" spans="1:6" ht="15.75" customHeight="1" x14ac:dyDescent="0.2">
      <c r="A402" s="7"/>
      <c r="B402" s="7"/>
      <c r="C402" s="7"/>
      <c r="D402" s="7"/>
      <c r="E402" s="7"/>
      <c r="F402" s="7"/>
    </row>
    <row r="403" spans="1:6" ht="15.75" customHeight="1" x14ac:dyDescent="0.2">
      <c r="A403" s="7"/>
      <c r="B403" s="7"/>
      <c r="C403" s="7"/>
      <c r="D403" s="7"/>
      <c r="E403" s="7"/>
      <c r="F403" s="7"/>
    </row>
    <row r="404" spans="1:6" ht="15.75" customHeight="1" x14ac:dyDescent="0.2">
      <c r="A404" s="7"/>
      <c r="B404" s="7"/>
      <c r="C404" s="7"/>
      <c r="D404" s="7"/>
      <c r="E404" s="7"/>
      <c r="F404" s="7"/>
    </row>
    <row r="405" spans="1:6" ht="15.75" customHeight="1" x14ac:dyDescent="0.2">
      <c r="A405" s="7"/>
      <c r="B405" s="7"/>
      <c r="C405" s="7"/>
      <c r="D405" s="7"/>
      <c r="E405" s="7"/>
      <c r="F405" s="7"/>
    </row>
    <row r="406" spans="1:6" ht="15.75" customHeight="1" x14ac:dyDescent="0.2">
      <c r="A406" s="7"/>
      <c r="B406" s="7"/>
      <c r="C406" s="7"/>
      <c r="D406" s="7"/>
      <c r="E406" s="7"/>
      <c r="F406" s="7"/>
    </row>
    <row r="407" spans="1:6" ht="15.75" customHeight="1" x14ac:dyDescent="0.2">
      <c r="A407" s="7"/>
      <c r="B407" s="7"/>
      <c r="C407" s="7"/>
      <c r="D407" s="7"/>
      <c r="E407" s="7"/>
      <c r="F407" s="7"/>
    </row>
    <row r="408" spans="1:6" ht="15.75" customHeight="1" x14ac:dyDescent="0.2">
      <c r="A408" s="7"/>
      <c r="B408" s="7"/>
      <c r="C408" s="7"/>
      <c r="D408" s="7"/>
      <c r="E408" s="7"/>
      <c r="F408" s="7"/>
    </row>
    <row r="409" spans="1:6" ht="15.75" customHeight="1" x14ac:dyDescent="0.2">
      <c r="A409" s="7"/>
      <c r="B409" s="7"/>
      <c r="C409" s="7"/>
      <c r="D409" s="7"/>
      <c r="E409" s="7"/>
      <c r="F409" s="7"/>
    </row>
    <row r="410" spans="1:6" ht="15.75" customHeight="1" x14ac:dyDescent="0.2">
      <c r="A410" s="7"/>
      <c r="B410" s="7"/>
      <c r="C410" s="7"/>
      <c r="D410" s="7"/>
      <c r="E410" s="7"/>
      <c r="F410" s="7"/>
    </row>
    <row r="411" spans="1:6" ht="15.75" customHeight="1" x14ac:dyDescent="0.2">
      <c r="A411" s="7"/>
      <c r="B411" s="7"/>
      <c r="C411" s="7"/>
      <c r="D411" s="7"/>
      <c r="E411" s="7"/>
      <c r="F411" s="7"/>
    </row>
    <row r="412" spans="1:6" ht="15.75" customHeight="1" x14ac:dyDescent="0.2">
      <c r="A412" s="7"/>
      <c r="B412" s="7"/>
      <c r="C412" s="7"/>
      <c r="D412" s="7"/>
      <c r="E412" s="7"/>
      <c r="F412" s="7"/>
    </row>
    <row r="413" spans="1:6" ht="15.75" customHeight="1" x14ac:dyDescent="0.2">
      <c r="A413" s="7"/>
      <c r="B413" s="7"/>
      <c r="C413" s="7"/>
      <c r="D413" s="7"/>
      <c r="E413" s="7"/>
      <c r="F413" s="7"/>
    </row>
    <row r="414" spans="1:6" ht="15.75" customHeight="1" x14ac:dyDescent="0.2">
      <c r="A414" s="7"/>
      <c r="B414" s="7"/>
      <c r="C414" s="7"/>
      <c r="D414" s="7"/>
      <c r="E414" s="7"/>
      <c r="F414" s="7"/>
    </row>
    <row r="415" spans="1:6" ht="15.75" customHeight="1" x14ac:dyDescent="0.2">
      <c r="A415" s="7"/>
      <c r="B415" s="7"/>
      <c r="C415" s="7"/>
      <c r="D415" s="7"/>
      <c r="E415" s="7"/>
      <c r="F415" s="7"/>
    </row>
    <row r="416" spans="1:6" ht="15.75" customHeight="1" x14ac:dyDescent="0.2">
      <c r="A416" s="7"/>
      <c r="B416" s="7"/>
      <c r="C416" s="7"/>
      <c r="D416" s="7"/>
      <c r="E416" s="7"/>
      <c r="F416" s="7"/>
    </row>
    <row r="417" spans="1:6" ht="15.75" customHeight="1" x14ac:dyDescent="0.2">
      <c r="A417" s="7"/>
      <c r="B417" s="7"/>
      <c r="C417" s="7"/>
      <c r="D417" s="7"/>
      <c r="E417" s="7"/>
      <c r="F417" s="7"/>
    </row>
    <row r="418" spans="1:6" ht="15.75" customHeight="1" x14ac:dyDescent="0.2">
      <c r="A418" s="7"/>
      <c r="B418" s="7"/>
      <c r="C418" s="7"/>
      <c r="D418" s="7"/>
      <c r="E418" s="7"/>
      <c r="F418" s="7"/>
    </row>
    <row r="419" spans="1:6" ht="15.75" customHeight="1" x14ac:dyDescent="0.2">
      <c r="A419" s="7"/>
      <c r="B419" s="7"/>
      <c r="C419" s="7"/>
      <c r="D419" s="7"/>
      <c r="E419" s="7"/>
      <c r="F419" s="7"/>
    </row>
    <row r="420" spans="1:6" ht="15.75" customHeight="1" x14ac:dyDescent="0.2">
      <c r="A420" s="7"/>
      <c r="B420" s="7"/>
      <c r="C420" s="7"/>
      <c r="D420" s="7"/>
      <c r="E420" s="7"/>
      <c r="F420" s="7"/>
    </row>
    <row r="421" spans="1:6" ht="15.75" customHeight="1" x14ac:dyDescent="0.2">
      <c r="A421" s="7"/>
      <c r="B421" s="7"/>
      <c r="C421" s="7"/>
      <c r="D421" s="7"/>
      <c r="E421" s="7"/>
      <c r="F421" s="7"/>
    </row>
    <row r="422" spans="1:6" ht="15.75" customHeight="1" x14ac:dyDescent="0.2">
      <c r="A422" s="7"/>
      <c r="B422" s="7"/>
      <c r="C422" s="7"/>
      <c r="D422" s="7"/>
      <c r="E422" s="7"/>
      <c r="F422" s="7"/>
    </row>
    <row r="423" spans="1:6" ht="15.75" customHeight="1" x14ac:dyDescent="0.2">
      <c r="A423" s="7"/>
      <c r="B423" s="7"/>
      <c r="C423" s="7"/>
      <c r="D423" s="7"/>
      <c r="E423" s="7"/>
      <c r="F423" s="7"/>
    </row>
    <row r="424" spans="1:6" ht="15.75" customHeight="1" x14ac:dyDescent="0.2">
      <c r="A424" s="7"/>
      <c r="B424" s="7"/>
      <c r="C424" s="7"/>
      <c r="D424" s="7"/>
      <c r="E424" s="7"/>
      <c r="F424" s="7"/>
    </row>
    <row r="425" spans="1:6" ht="15.75" customHeight="1" x14ac:dyDescent="0.2">
      <c r="A425" s="7"/>
      <c r="B425" s="7"/>
      <c r="C425" s="7"/>
      <c r="D425" s="7"/>
      <c r="E425" s="7"/>
      <c r="F425" s="7"/>
    </row>
    <row r="426" spans="1:6" ht="15.75" customHeight="1" x14ac:dyDescent="0.2">
      <c r="A426" s="7"/>
      <c r="B426" s="7"/>
      <c r="C426" s="7"/>
      <c r="D426" s="7"/>
      <c r="E426" s="7"/>
      <c r="F426" s="7"/>
    </row>
    <row r="427" spans="1:6" ht="15.75" customHeight="1" x14ac:dyDescent="0.2">
      <c r="A427" s="7"/>
      <c r="B427" s="7"/>
      <c r="C427" s="7"/>
      <c r="D427" s="7"/>
      <c r="E427" s="7"/>
      <c r="F427" s="7"/>
    </row>
    <row r="428" spans="1:6" ht="15.75" customHeight="1" x14ac:dyDescent="0.2">
      <c r="A428" s="7"/>
      <c r="B428" s="7"/>
      <c r="C428" s="7"/>
      <c r="D428" s="7"/>
      <c r="E428" s="7"/>
      <c r="F428" s="7"/>
    </row>
    <row r="429" spans="1:6" ht="15.75" customHeight="1" x14ac:dyDescent="0.2">
      <c r="A429" s="7"/>
      <c r="B429" s="7"/>
      <c r="C429" s="7"/>
      <c r="D429" s="7"/>
      <c r="E429" s="7"/>
      <c r="F429" s="7"/>
    </row>
    <row r="430" spans="1:6" ht="15.75" customHeight="1" x14ac:dyDescent="0.2">
      <c r="A430" s="7"/>
      <c r="B430" s="7"/>
      <c r="C430" s="7"/>
      <c r="D430" s="7"/>
      <c r="E430" s="7"/>
      <c r="F430" s="7"/>
    </row>
    <row r="431" spans="1:6" ht="15.75" customHeight="1" x14ac:dyDescent="0.2">
      <c r="A431" s="7"/>
      <c r="B431" s="7"/>
      <c r="C431" s="7"/>
      <c r="D431" s="7"/>
      <c r="E431" s="7"/>
      <c r="F431" s="7"/>
    </row>
    <row r="432" spans="1:6" ht="15.75" customHeight="1" x14ac:dyDescent="0.2">
      <c r="A432" s="7"/>
      <c r="B432" s="7"/>
      <c r="C432" s="7"/>
      <c r="D432" s="7"/>
      <c r="E432" s="7"/>
      <c r="F432" s="7"/>
    </row>
    <row r="433" spans="1:6" ht="15.75" customHeight="1" x14ac:dyDescent="0.2">
      <c r="A433" s="7"/>
      <c r="B433" s="7"/>
      <c r="C433" s="7"/>
      <c r="D433" s="7"/>
      <c r="E433" s="7"/>
      <c r="F433" s="7"/>
    </row>
    <row r="434" spans="1:6" ht="15.75" customHeight="1" x14ac:dyDescent="0.2">
      <c r="A434" s="7"/>
      <c r="B434" s="7"/>
      <c r="C434" s="7"/>
      <c r="D434" s="7"/>
      <c r="E434" s="7"/>
      <c r="F434" s="7"/>
    </row>
    <row r="435" spans="1:6" ht="15.75" customHeight="1" x14ac:dyDescent="0.2">
      <c r="A435" s="7"/>
      <c r="B435" s="7"/>
      <c r="C435" s="7"/>
      <c r="D435" s="7"/>
      <c r="E435" s="7"/>
      <c r="F435" s="7"/>
    </row>
    <row r="436" spans="1:6" ht="15.75" customHeight="1" x14ac:dyDescent="0.2">
      <c r="A436" s="7"/>
      <c r="B436" s="7"/>
      <c r="C436" s="7"/>
      <c r="D436" s="7"/>
      <c r="E436" s="7"/>
      <c r="F436" s="7"/>
    </row>
    <row r="437" spans="1:6" ht="15.75" customHeight="1" x14ac:dyDescent="0.2">
      <c r="A437" s="7"/>
      <c r="B437" s="7"/>
      <c r="C437" s="7"/>
      <c r="D437" s="7"/>
      <c r="E437" s="7"/>
      <c r="F437" s="7"/>
    </row>
    <row r="438" spans="1:6" ht="15.75" customHeight="1" x14ac:dyDescent="0.2">
      <c r="A438" s="7"/>
      <c r="B438" s="7"/>
      <c r="C438" s="7"/>
      <c r="D438" s="7"/>
      <c r="E438" s="7"/>
      <c r="F438" s="7"/>
    </row>
    <row r="439" spans="1:6" ht="15.75" customHeight="1" x14ac:dyDescent="0.2">
      <c r="A439" s="7"/>
      <c r="B439" s="7"/>
      <c r="C439" s="7"/>
      <c r="D439" s="7"/>
      <c r="E439" s="7"/>
      <c r="F439" s="7"/>
    </row>
    <row r="440" spans="1:6" ht="15.75" customHeight="1" x14ac:dyDescent="0.2">
      <c r="A440" s="7"/>
      <c r="B440" s="7"/>
      <c r="C440" s="7"/>
      <c r="D440" s="7"/>
      <c r="E440" s="7"/>
      <c r="F440" s="7"/>
    </row>
    <row r="441" spans="1:6" ht="15.75" customHeight="1" x14ac:dyDescent="0.2">
      <c r="A441" s="7"/>
      <c r="B441" s="7"/>
      <c r="C441" s="7"/>
      <c r="D441" s="7"/>
      <c r="E441" s="7"/>
      <c r="F441" s="7"/>
    </row>
    <row r="442" spans="1:6" ht="15.75" customHeight="1" x14ac:dyDescent="0.2">
      <c r="A442" s="7"/>
      <c r="B442" s="7"/>
      <c r="C442" s="7"/>
      <c r="D442" s="7"/>
      <c r="E442" s="7"/>
      <c r="F442" s="7"/>
    </row>
    <row r="443" spans="1:6" ht="15.75" customHeight="1" x14ac:dyDescent="0.2">
      <c r="A443" s="7"/>
      <c r="B443" s="7"/>
      <c r="C443" s="7"/>
      <c r="D443" s="7"/>
      <c r="E443" s="7"/>
      <c r="F443" s="7"/>
    </row>
    <row r="444" spans="1:6" ht="15.75" customHeight="1" x14ac:dyDescent="0.2">
      <c r="A444" s="7"/>
      <c r="B444" s="7"/>
      <c r="C444" s="7"/>
      <c r="D444" s="7"/>
      <c r="E444" s="7"/>
      <c r="F444" s="7"/>
    </row>
    <row r="445" spans="1:6" ht="15.75" customHeight="1" x14ac:dyDescent="0.2">
      <c r="A445" s="7"/>
      <c r="B445" s="7"/>
      <c r="C445" s="7"/>
      <c r="D445" s="7"/>
      <c r="E445" s="7"/>
      <c r="F445" s="7"/>
    </row>
    <row r="446" spans="1:6" ht="15.75" customHeight="1" x14ac:dyDescent="0.2">
      <c r="A446" s="7"/>
      <c r="B446" s="7"/>
      <c r="C446" s="7"/>
      <c r="D446" s="7"/>
      <c r="E446" s="7"/>
      <c r="F446" s="7"/>
    </row>
    <row r="447" spans="1:6" ht="15.75" customHeight="1" x14ac:dyDescent="0.2">
      <c r="A447" s="7"/>
      <c r="B447" s="7"/>
      <c r="C447" s="7"/>
      <c r="D447" s="7"/>
      <c r="E447" s="7"/>
      <c r="F447" s="7"/>
    </row>
    <row r="448" spans="1:6" ht="15.75" customHeight="1" x14ac:dyDescent="0.2">
      <c r="A448" s="7"/>
      <c r="B448" s="7"/>
      <c r="C448" s="7"/>
      <c r="D448" s="7"/>
      <c r="E448" s="7"/>
      <c r="F448" s="7"/>
    </row>
    <row r="449" spans="1:6" ht="15.75" customHeight="1" x14ac:dyDescent="0.2">
      <c r="A449" s="7"/>
      <c r="B449" s="7"/>
      <c r="C449" s="7"/>
      <c r="D449" s="7"/>
      <c r="E449" s="7"/>
      <c r="F449" s="7"/>
    </row>
    <row r="450" spans="1:6" ht="15.75" customHeight="1" x14ac:dyDescent="0.2">
      <c r="A450" s="7"/>
      <c r="B450" s="7"/>
      <c r="C450" s="7"/>
      <c r="D450" s="7"/>
      <c r="E450" s="7"/>
      <c r="F450" s="7"/>
    </row>
    <row r="451" spans="1:6" ht="15.75" customHeight="1" x14ac:dyDescent="0.2">
      <c r="A451" s="7"/>
      <c r="B451" s="7"/>
      <c r="C451" s="7"/>
      <c r="D451" s="7"/>
      <c r="E451" s="7"/>
      <c r="F451" s="7"/>
    </row>
    <row r="452" spans="1:6" ht="15.75" customHeight="1" x14ac:dyDescent="0.2">
      <c r="A452" s="7"/>
      <c r="B452" s="7"/>
      <c r="C452" s="7"/>
      <c r="D452" s="7"/>
      <c r="E452" s="7"/>
      <c r="F452" s="7"/>
    </row>
    <row r="453" spans="1:6" ht="15.75" customHeight="1" x14ac:dyDescent="0.2">
      <c r="A453" s="7"/>
      <c r="B453" s="7"/>
      <c r="C453" s="7"/>
      <c r="D453" s="7"/>
      <c r="E453" s="7"/>
      <c r="F453" s="7"/>
    </row>
    <row r="454" spans="1:6" ht="15.75" customHeight="1" x14ac:dyDescent="0.2">
      <c r="A454" s="7"/>
      <c r="B454" s="7"/>
      <c r="C454" s="7"/>
      <c r="D454" s="7"/>
      <c r="E454" s="7"/>
      <c r="F454" s="7"/>
    </row>
    <row r="455" spans="1:6" ht="15.75" customHeight="1" x14ac:dyDescent="0.2">
      <c r="A455" s="7"/>
      <c r="B455" s="7"/>
      <c r="C455" s="7"/>
      <c r="D455" s="7"/>
      <c r="E455" s="7"/>
      <c r="F455" s="7"/>
    </row>
    <row r="456" spans="1:6" ht="15.75" customHeight="1" x14ac:dyDescent="0.2">
      <c r="A456" s="7"/>
      <c r="B456" s="7"/>
      <c r="C456" s="7"/>
      <c r="D456" s="7"/>
      <c r="E456" s="7"/>
      <c r="F456" s="7"/>
    </row>
    <row r="457" spans="1:6" ht="15.75" customHeight="1" x14ac:dyDescent="0.2">
      <c r="A457" s="7"/>
      <c r="B457" s="7"/>
      <c r="C457" s="7"/>
      <c r="D457" s="7"/>
      <c r="E457" s="7"/>
      <c r="F457" s="7"/>
    </row>
    <row r="458" spans="1:6" ht="15.75" customHeight="1" x14ac:dyDescent="0.2">
      <c r="A458" s="7"/>
      <c r="B458" s="7"/>
      <c r="C458" s="7"/>
      <c r="D458" s="7"/>
      <c r="E458" s="7"/>
      <c r="F458" s="7"/>
    </row>
    <row r="459" spans="1:6" ht="15.75" customHeight="1" x14ac:dyDescent="0.2">
      <c r="A459" s="7"/>
      <c r="B459" s="7"/>
      <c r="C459" s="7"/>
      <c r="D459" s="7"/>
      <c r="E459" s="7"/>
      <c r="F459" s="7"/>
    </row>
    <row r="460" spans="1:6" ht="15.75" customHeight="1" x14ac:dyDescent="0.2">
      <c r="A460" s="7"/>
      <c r="B460" s="7"/>
      <c r="C460" s="7"/>
      <c r="D460" s="7"/>
      <c r="E460" s="7"/>
      <c r="F460" s="7"/>
    </row>
    <row r="461" spans="1:6" ht="15.75" customHeight="1" x14ac:dyDescent="0.2">
      <c r="A461" s="7"/>
      <c r="B461" s="7"/>
      <c r="C461" s="7"/>
      <c r="D461" s="7"/>
      <c r="E461" s="7"/>
      <c r="F461" s="7"/>
    </row>
    <row r="462" spans="1:6" ht="15.75" customHeight="1" x14ac:dyDescent="0.2">
      <c r="A462" s="7"/>
      <c r="B462" s="7"/>
      <c r="C462" s="7"/>
      <c r="D462" s="7"/>
      <c r="E462" s="7"/>
      <c r="F462" s="7"/>
    </row>
    <row r="463" spans="1:6" ht="15.75" customHeight="1" x14ac:dyDescent="0.2">
      <c r="A463" s="7"/>
      <c r="B463" s="7"/>
      <c r="C463" s="7"/>
      <c r="D463" s="7"/>
      <c r="E463" s="7"/>
      <c r="F463" s="7"/>
    </row>
    <row r="464" spans="1:6" ht="15.75" customHeight="1" x14ac:dyDescent="0.2">
      <c r="A464" s="7"/>
      <c r="B464" s="7"/>
      <c r="C464" s="7"/>
      <c r="D464" s="7"/>
      <c r="E464" s="7"/>
      <c r="F464" s="7"/>
    </row>
    <row r="465" spans="1:6" ht="15.75" customHeight="1" x14ac:dyDescent="0.2">
      <c r="A465" s="7"/>
      <c r="B465" s="7"/>
      <c r="C465" s="7"/>
      <c r="D465" s="7"/>
      <c r="E465" s="7"/>
      <c r="F465" s="7"/>
    </row>
    <row r="466" spans="1:6" ht="15.75" customHeight="1" x14ac:dyDescent="0.2">
      <c r="A466" s="7"/>
      <c r="B466" s="7"/>
      <c r="C466" s="7"/>
      <c r="D466" s="7"/>
      <c r="E466" s="7"/>
      <c r="F466" s="7"/>
    </row>
    <row r="467" spans="1:6" ht="15.75" customHeight="1" x14ac:dyDescent="0.2">
      <c r="A467" s="7"/>
      <c r="B467" s="7"/>
      <c r="C467" s="7"/>
      <c r="D467" s="7"/>
      <c r="E467" s="7"/>
      <c r="F467" s="7"/>
    </row>
    <row r="468" spans="1:6" ht="15.75" customHeight="1" x14ac:dyDescent="0.2">
      <c r="A468" s="7"/>
      <c r="B468" s="7"/>
      <c r="C468" s="7"/>
      <c r="D468" s="7"/>
      <c r="E468" s="7"/>
      <c r="F468" s="7"/>
    </row>
    <row r="469" spans="1:6" ht="15.75" customHeight="1" x14ac:dyDescent="0.2">
      <c r="A469" s="7"/>
      <c r="B469" s="7"/>
      <c r="C469" s="7"/>
      <c r="D469" s="7"/>
      <c r="E469" s="7"/>
      <c r="F469" s="7"/>
    </row>
    <row r="470" spans="1:6" ht="15.75" customHeight="1" x14ac:dyDescent="0.2">
      <c r="A470" s="7"/>
      <c r="B470" s="7"/>
      <c r="C470" s="7"/>
      <c r="D470" s="7"/>
      <c r="E470" s="7"/>
      <c r="F470" s="7"/>
    </row>
    <row r="471" spans="1:6" ht="15.75" customHeight="1" x14ac:dyDescent="0.2">
      <c r="A471" s="7"/>
      <c r="B471" s="7"/>
      <c r="C471" s="7"/>
      <c r="D471" s="7"/>
      <c r="E471" s="7"/>
      <c r="F471" s="7"/>
    </row>
    <row r="472" spans="1:6" ht="15.75" customHeight="1" x14ac:dyDescent="0.2">
      <c r="A472" s="7"/>
      <c r="B472" s="7"/>
      <c r="C472" s="7"/>
      <c r="D472" s="7"/>
      <c r="E472" s="7"/>
      <c r="F472" s="7"/>
    </row>
    <row r="473" spans="1:6" ht="15.75" customHeight="1" x14ac:dyDescent="0.2">
      <c r="A473" s="7"/>
      <c r="B473" s="7"/>
      <c r="C473" s="7"/>
      <c r="D473" s="7"/>
      <c r="E473" s="7"/>
      <c r="F473" s="7"/>
    </row>
    <row r="474" spans="1:6" ht="15.75" customHeight="1" x14ac:dyDescent="0.2">
      <c r="A474" s="7"/>
      <c r="B474" s="7"/>
      <c r="C474" s="7"/>
      <c r="D474" s="7"/>
      <c r="E474" s="7"/>
      <c r="F474" s="7"/>
    </row>
    <row r="475" spans="1:6" ht="15.75" customHeight="1" x14ac:dyDescent="0.2">
      <c r="A475" s="7"/>
      <c r="B475" s="7"/>
      <c r="C475" s="7"/>
      <c r="D475" s="7"/>
      <c r="E475" s="7"/>
      <c r="F475" s="7"/>
    </row>
    <row r="476" spans="1:6" ht="15.75" customHeight="1" x14ac:dyDescent="0.2">
      <c r="A476" s="7"/>
      <c r="B476" s="7"/>
      <c r="C476" s="7"/>
      <c r="D476" s="7"/>
      <c r="E476" s="7"/>
      <c r="F476" s="7"/>
    </row>
    <row r="477" spans="1:6" ht="15.75" customHeight="1" x14ac:dyDescent="0.2">
      <c r="A477" s="7"/>
      <c r="B477" s="7"/>
      <c r="C477" s="7"/>
      <c r="D477" s="7"/>
      <c r="E477" s="7"/>
      <c r="F477" s="7"/>
    </row>
    <row r="478" spans="1:6" ht="15.75" customHeight="1" x14ac:dyDescent="0.2">
      <c r="A478" s="7"/>
      <c r="B478" s="7"/>
      <c r="C478" s="7"/>
      <c r="D478" s="7"/>
      <c r="E478" s="7"/>
      <c r="F478" s="7"/>
    </row>
    <row r="479" spans="1:6" ht="15.75" customHeight="1" x14ac:dyDescent="0.2">
      <c r="A479" s="7"/>
      <c r="B479" s="7"/>
      <c r="C479" s="7"/>
      <c r="D479" s="7"/>
      <c r="E479" s="7"/>
      <c r="F479" s="7"/>
    </row>
    <row r="480" spans="1:6" ht="15.75" customHeight="1" x14ac:dyDescent="0.2">
      <c r="A480" s="7"/>
      <c r="B480" s="7"/>
      <c r="C480" s="7"/>
      <c r="D480" s="7"/>
      <c r="E480" s="7"/>
      <c r="F480" s="7"/>
    </row>
    <row r="481" spans="1:6" ht="15.75" customHeight="1" x14ac:dyDescent="0.2">
      <c r="A481" s="7"/>
      <c r="B481" s="7"/>
      <c r="C481" s="7"/>
      <c r="D481" s="7"/>
      <c r="E481" s="7"/>
      <c r="F481" s="7"/>
    </row>
    <row r="482" spans="1:6" ht="15.75" customHeight="1" x14ac:dyDescent="0.2">
      <c r="A482" s="7"/>
      <c r="B482" s="7"/>
      <c r="C482" s="7"/>
      <c r="D482" s="7"/>
      <c r="E482" s="7"/>
      <c r="F482" s="7"/>
    </row>
    <row r="483" spans="1:6" ht="15.75" customHeight="1" x14ac:dyDescent="0.2">
      <c r="A483" s="7"/>
      <c r="B483" s="7"/>
      <c r="C483" s="7"/>
      <c r="D483" s="7"/>
      <c r="E483" s="7"/>
      <c r="F483" s="7"/>
    </row>
    <row r="484" spans="1:6" ht="15.75" customHeight="1" x14ac:dyDescent="0.2">
      <c r="A484" s="7"/>
      <c r="B484" s="7"/>
      <c r="C484" s="7"/>
      <c r="D484" s="7"/>
      <c r="E484" s="7"/>
      <c r="F484" s="7"/>
    </row>
    <row r="485" spans="1:6" ht="15.75" customHeight="1" x14ac:dyDescent="0.2">
      <c r="A485" s="7"/>
      <c r="B485" s="7"/>
      <c r="C485" s="7"/>
      <c r="D485" s="7"/>
      <c r="E485" s="7"/>
      <c r="F485" s="7"/>
    </row>
    <row r="486" spans="1:6" ht="15.75" customHeight="1" x14ac:dyDescent="0.2">
      <c r="A486" s="7"/>
      <c r="B486" s="7"/>
      <c r="C486" s="7"/>
      <c r="D486" s="7"/>
      <c r="E486" s="7"/>
      <c r="F486" s="7"/>
    </row>
    <row r="487" spans="1:6" ht="15.75" customHeight="1" x14ac:dyDescent="0.2">
      <c r="A487" s="7"/>
      <c r="B487" s="7"/>
      <c r="C487" s="7"/>
      <c r="D487" s="7"/>
      <c r="E487" s="7"/>
      <c r="F487" s="7"/>
    </row>
    <row r="488" spans="1:6" ht="15.75" customHeight="1" x14ac:dyDescent="0.2">
      <c r="A488" s="7"/>
      <c r="B488" s="7"/>
      <c r="C488" s="7"/>
      <c r="D488" s="7"/>
      <c r="E488" s="7"/>
      <c r="F488" s="7"/>
    </row>
    <row r="489" spans="1:6" ht="15.75" customHeight="1" x14ac:dyDescent="0.2">
      <c r="A489" s="7"/>
      <c r="B489" s="7"/>
      <c r="C489" s="7"/>
      <c r="D489" s="7"/>
      <c r="E489" s="7"/>
      <c r="F489" s="7"/>
    </row>
    <row r="490" spans="1:6" ht="15.75" customHeight="1" x14ac:dyDescent="0.2">
      <c r="A490" s="7"/>
      <c r="B490" s="7"/>
      <c r="C490" s="7"/>
      <c r="D490" s="7"/>
      <c r="E490" s="7"/>
      <c r="F490" s="7"/>
    </row>
    <row r="491" spans="1:6" ht="15.75" customHeight="1" x14ac:dyDescent="0.2">
      <c r="A491" s="7"/>
      <c r="B491" s="7"/>
      <c r="C491" s="7"/>
      <c r="D491" s="7"/>
      <c r="E491" s="7"/>
      <c r="F491" s="7"/>
    </row>
    <row r="492" spans="1:6" ht="15.75" customHeight="1" x14ac:dyDescent="0.2">
      <c r="A492" s="7"/>
      <c r="B492" s="7"/>
      <c r="C492" s="7"/>
      <c r="D492" s="7"/>
      <c r="E492" s="7"/>
      <c r="F492" s="7"/>
    </row>
    <row r="493" spans="1:6" ht="15.75" customHeight="1" x14ac:dyDescent="0.2">
      <c r="A493" s="7"/>
      <c r="B493" s="7"/>
      <c r="C493" s="7"/>
      <c r="D493" s="7"/>
      <c r="E493" s="7"/>
      <c r="F493" s="7"/>
    </row>
    <row r="494" spans="1:6" ht="15.75" customHeight="1" x14ac:dyDescent="0.2">
      <c r="A494" s="7"/>
      <c r="B494" s="7"/>
      <c r="C494" s="7"/>
      <c r="D494" s="7"/>
      <c r="E494" s="7"/>
      <c r="F494" s="7"/>
    </row>
    <row r="495" spans="1:6" ht="15.75" customHeight="1" x14ac:dyDescent="0.2">
      <c r="A495" s="7"/>
      <c r="B495" s="7"/>
      <c r="C495" s="7"/>
      <c r="D495" s="7"/>
      <c r="E495" s="7"/>
      <c r="F495" s="7"/>
    </row>
    <row r="496" spans="1:6" ht="15.75" customHeight="1" x14ac:dyDescent="0.2">
      <c r="A496" s="7"/>
      <c r="B496" s="7"/>
      <c r="C496" s="7"/>
      <c r="D496" s="7"/>
      <c r="E496" s="7"/>
      <c r="F496" s="7"/>
    </row>
    <row r="497" spans="1:6" ht="15.75" customHeight="1" x14ac:dyDescent="0.2">
      <c r="A497" s="7"/>
      <c r="B497" s="7"/>
      <c r="C497" s="7"/>
      <c r="D497" s="7"/>
      <c r="E497" s="7"/>
      <c r="F497" s="7"/>
    </row>
    <row r="498" spans="1:6" ht="15.75" customHeight="1" x14ac:dyDescent="0.2">
      <c r="A498" s="7"/>
      <c r="B498" s="7"/>
      <c r="C498" s="7"/>
      <c r="D498" s="7"/>
      <c r="E498" s="7"/>
      <c r="F498" s="7"/>
    </row>
    <row r="499" spans="1:6" ht="15.75" customHeight="1" x14ac:dyDescent="0.2">
      <c r="A499" s="7"/>
      <c r="B499" s="7"/>
      <c r="C499" s="7"/>
      <c r="D499" s="7"/>
      <c r="E499" s="7"/>
      <c r="F499" s="7"/>
    </row>
    <row r="500" spans="1:6" ht="15.75" customHeight="1" x14ac:dyDescent="0.2">
      <c r="A500" s="7"/>
      <c r="B500" s="7"/>
      <c r="C500" s="7"/>
      <c r="D500" s="7"/>
      <c r="E500" s="7"/>
      <c r="F500" s="7"/>
    </row>
    <row r="501" spans="1:6" ht="15.75" customHeight="1" x14ac:dyDescent="0.2">
      <c r="A501" s="7"/>
      <c r="B501" s="7"/>
      <c r="C501" s="7"/>
      <c r="D501" s="7"/>
      <c r="E501" s="7"/>
      <c r="F501" s="7"/>
    </row>
    <row r="502" spans="1:6" ht="15.75" customHeight="1" x14ac:dyDescent="0.2">
      <c r="A502" s="7"/>
      <c r="B502" s="7"/>
      <c r="C502" s="7"/>
      <c r="D502" s="7"/>
      <c r="E502" s="7"/>
      <c r="F502" s="7"/>
    </row>
    <row r="503" spans="1:6" ht="15.75" customHeight="1" x14ac:dyDescent="0.2">
      <c r="A503" s="7"/>
      <c r="B503" s="7"/>
      <c r="C503" s="7"/>
      <c r="D503" s="7"/>
      <c r="E503" s="7"/>
      <c r="F503" s="7"/>
    </row>
    <row r="504" spans="1:6" ht="15.75" customHeight="1" x14ac:dyDescent="0.2">
      <c r="A504" s="7"/>
      <c r="B504" s="7"/>
      <c r="C504" s="7"/>
      <c r="D504" s="7"/>
      <c r="E504" s="7"/>
      <c r="F504" s="7"/>
    </row>
    <row r="505" spans="1:6" ht="15.75" customHeight="1" x14ac:dyDescent="0.2">
      <c r="A505" s="7"/>
      <c r="B505" s="7"/>
      <c r="C505" s="7"/>
      <c r="D505" s="7"/>
      <c r="E505" s="7"/>
      <c r="F505" s="7"/>
    </row>
    <row r="506" spans="1:6" ht="15.75" customHeight="1" x14ac:dyDescent="0.2">
      <c r="A506" s="7"/>
      <c r="B506" s="7"/>
      <c r="C506" s="7"/>
      <c r="D506" s="7"/>
      <c r="E506" s="7"/>
      <c r="F506" s="7"/>
    </row>
    <row r="507" spans="1:6" ht="15.75" customHeight="1" x14ac:dyDescent="0.2">
      <c r="A507" s="7"/>
      <c r="B507" s="7"/>
      <c r="C507" s="7"/>
      <c r="D507" s="7"/>
      <c r="E507" s="7"/>
      <c r="F507" s="7"/>
    </row>
    <row r="508" spans="1:6" ht="15.75" customHeight="1" x14ac:dyDescent="0.2">
      <c r="A508" s="7"/>
      <c r="B508" s="7"/>
      <c r="C508" s="7"/>
      <c r="D508" s="7"/>
      <c r="E508" s="7"/>
      <c r="F508" s="7"/>
    </row>
    <row r="509" spans="1:6" ht="15.75" customHeight="1" x14ac:dyDescent="0.2">
      <c r="A509" s="7"/>
      <c r="B509" s="7"/>
      <c r="C509" s="7"/>
      <c r="D509" s="7"/>
      <c r="E509" s="7"/>
      <c r="F509" s="7"/>
    </row>
    <row r="510" spans="1:6" ht="15.75" customHeight="1" x14ac:dyDescent="0.2">
      <c r="A510" s="7"/>
      <c r="B510" s="7"/>
      <c r="C510" s="7"/>
      <c r="D510" s="7"/>
      <c r="E510" s="7"/>
      <c r="F510" s="7"/>
    </row>
    <row r="511" spans="1:6" ht="15.75" customHeight="1" x14ac:dyDescent="0.2">
      <c r="A511" s="7"/>
      <c r="B511" s="7"/>
      <c r="C511" s="7"/>
      <c r="D511" s="7"/>
      <c r="E511" s="7"/>
      <c r="F511" s="7"/>
    </row>
    <row r="512" spans="1:6" ht="15.75" customHeight="1" x14ac:dyDescent="0.2">
      <c r="A512" s="7"/>
      <c r="B512" s="7"/>
      <c r="C512" s="7"/>
      <c r="D512" s="7"/>
      <c r="E512" s="7"/>
      <c r="F512" s="7"/>
    </row>
    <row r="513" spans="1:6" ht="15.75" customHeight="1" x14ac:dyDescent="0.2">
      <c r="A513" s="7"/>
      <c r="B513" s="7"/>
      <c r="C513" s="7"/>
      <c r="D513" s="7"/>
      <c r="E513" s="7"/>
      <c r="F513" s="7"/>
    </row>
    <row r="514" spans="1:6" ht="15.75" customHeight="1" x14ac:dyDescent="0.2">
      <c r="A514" s="7"/>
      <c r="B514" s="7"/>
      <c r="C514" s="7"/>
      <c r="D514" s="7"/>
      <c r="E514" s="7"/>
      <c r="F514" s="7"/>
    </row>
    <row r="515" spans="1:6" ht="15.75" customHeight="1" x14ac:dyDescent="0.2">
      <c r="A515" s="7"/>
      <c r="B515" s="7"/>
      <c r="C515" s="7"/>
      <c r="D515" s="7"/>
      <c r="E515" s="7"/>
      <c r="F515" s="7"/>
    </row>
    <row r="516" spans="1:6" ht="15.75" customHeight="1" x14ac:dyDescent="0.2">
      <c r="A516" s="7"/>
      <c r="B516" s="7"/>
      <c r="C516" s="7"/>
      <c r="D516" s="7"/>
      <c r="E516" s="7"/>
      <c r="F516" s="7"/>
    </row>
    <row r="517" spans="1:6" ht="15.75" customHeight="1" x14ac:dyDescent="0.2">
      <c r="A517" s="7"/>
      <c r="B517" s="7"/>
      <c r="C517" s="7"/>
      <c r="D517" s="7"/>
      <c r="E517" s="7"/>
      <c r="F517" s="7"/>
    </row>
    <row r="518" spans="1:6" ht="15.75" customHeight="1" x14ac:dyDescent="0.2">
      <c r="A518" s="7"/>
      <c r="B518" s="7"/>
      <c r="C518" s="7"/>
      <c r="D518" s="7"/>
      <c r="E518" s="7"/>
      <c r="F518" s="7"/>
    </row>
    <row r="519" spans="1:6" ht="15.75" customHeight="1" x14ac:dyDescent="0.2">
      <c r="A519" s="7"/>
      <c r="B519" s="7"/>
      <c r="C519" s="7"/>
      <c r="D519" s="7"/>
      <c r="E519" s="7"/>
      <c r="F519" s="7"/>
    </row>
    <row r="520" spans="1:6" ht="15.75" customHeight="1" x14ac:dyDescent="0.2">
      <c r="A520" s="7"/>
      <c r="B520" s="7"/>
      <c r="C520" s="7"/>
      <c r="D520" s="7"/>
      <c r="E520" s="7"/>
      <c r="F520" s="7"/>
    </row>
    <row r="521" spans="1:6" ht="15.75" customHeight="1" x14ac:dyDescent="0.2">
      <c r="A521" s="7"/>
      <c r="B521" s="7"/>
      <c r="C521" s="7"/>
      <c r="D521" s="7"/>
      <c r="E521" s="7"/>
      <c r="F521" s="7"/>
    </row>
    <row r="522" spans="1:6" ht="15.75" customHeight="1" x14ac:dyDescent="0.2">
      <c r="A522" s="7"/>
      <c r="B522" s="7"/>
      <c r="C522" s="7"/>
      <c r="D522" s="7"/>
      <c r="E522" s="7"/>
      <c r="F522" s="7"/>
    </row>
    <row r="523" spans="1:6" ht="15.75" customHeight="1" x14ac:dyDescent="0.2">
      <c r="A523" s="7"/>
      <c r="B523" s="7"/>
      <c r="C523" s="7"/>
      <c r="D523" s="7"/>
      <c r="E523" s="7"/>
      <c r="F523" s="7"/>
    </row>
    <row r="524" spans="1:6" ht="15.75" customHeight="1" x14ac:dyDescent="0.2">
      <c r="A524" s="7"/>
      <c r="B524" s="7"/>
      <c r="C524" s="7"/>
      <c r="D524" s="7"/>
      <c r="E524" s="7"/>
      <c r="F524" s="7"/>
    </row>
    <row r="525" spans="1:6" ht="15.75" customHeight="1" x14ac:dyDescent="0.2">
      <c r="A525" s="7"/>
      <c r="B525" s="7"/>
      <c r="C525" s="7"/>
      <c r="D525" s="7"/>
      <c r="E525" s="7"/>
      <c r="F525" s="7"/>
    </row>
    <row r="526" spans="1:6" ht="15.75" customHeight="1" x14ac:dyDescent="0.2">
      <c r="A526" s="7"/>
      <c r="B526" s="7"/>
      <c r="C526" s="7"/>
      <c r="D526" s="7"/>
      <c r="E526" s="7"/>
      <c r="F526" s="7"/>
    </row>
    <row r="527" spans="1:6" ht="15.75" customHeight="1" x14ac:dyDescent="0.2">
      <c r="A527" s="7"/>
      <c r="B527" s="7"/>
      <c r="C527" s="7"/>
      <c r="D527" s="7"/>
      <c r="E527" s="7"/>
      <c r="F527" s="7"/>
    </row>
    <row r="528" spans="1:6" ht="15.75" customHeight="1" x14ac:dyDescent="0.2">
      <c r="A528" s="7"/>
      <c r="B528" s="7"/>
      <c r="C528" s="7"/>
      <c r="D528" s="7"/>
      <c r="E528" s="7"/>
      <c r="F528" s="7"/>
    </row>
    <row r="529" spans="1:6" ht="15.75" customHeight="1" x14ac:dyDescent="0.2">
      <c r="A529" s="7"/>
      <c r="B529" s="7"/>
      <c r="C529" s="7"/>
      <c r="D529" s="7"/>
      <c r="E529" s="7"/>
      <c r="F529" s="7"/>
    </row>
    <row r="530" spans="1:6" ht="15.75" customHeight="1" x14ac:dyDescent="0.2">
      <c r="A530" s="7"/>
      <c r="B530" s="7"/>
      <c r="C530" s="7"/>
      <c r="D530" s="7"/>
      <c r="E530" s="7"/>
      <c r="F530" s="7"/>
    </row>
    <row r="531" spans="1:6" ht="15.75" customHeight="1" x14ac:dyDescent="0.2">
      <c r="A531" s="7"/>
      <c r="B531" s="7"/>
      <c r="C531" s="7"/>
      <c r="D531" s="7"/>
      <c r="E531" s="7"/>
      <c r="F531" s="7"/>
    </row>
    <row r="532" spans="1:6" ht="15.75" customHeight="1" x14ac:dyDescent="0.2">
      <c r="A532" s="7"/>
      <c r="B532" s="7"/>
      <c r="C532" s="7"/>
      <c r="D532" s="7"/>
      <c r="E532" s="7"/>
      <c r="F532" s="7"/>
    </row>
    <row r="533" spans="1:6" ht="15.75" customHeight="1" x14ac:dyDescent="0.2">
      <c r="A533" s="7"/>
      <c r="B533" s="7"/>
      <c r="C533" s="7"/>
      <c r="D533" s="7"/>
      <c r="E533" s="7"/>
      <c r="F533" s="7"/>
    </row>
    <row r="534" spans="1:6" ht="15.75" customHeight="1" x14ac:dyDescent="0.2">
      <c r="A534" s="7"/>
      <c r="B534" s="7"/>
      <c r="C534" s="7"/>
      <c r="D534" s="7"/>
      <c r="E534" s="7"/>
      <c r="F534" s="7"/>
    </row>
    <row r="535" spans="1:6" ht="15.75" customHeight="1" x14ac:dyDescent="0.2">
      <c r="A535" s="7"/>
      <c r="B535" s="7"/>
      <c r="C535" s="7"/>
      <c r="D535" s="7"/>
      <c r="E535" s="7"/>
      <c r="F535" s="7"/>
    </row>
    <row r="536" spans="1:6" ht="15.75" customHeight="1" x14ac:dyDescent="0.2">
      <c r="A536" s="7"/>
      <c r="B536" s="7"/>
      <c r="C536" s="7"/>
      <c r="D536" s="7"/>
      <c r="E536" s="7"/>
      <c r="F536" s="7"/>
    </row>
    <row r="537" spans="1:6" ht="15.75" customHeight="1" x14ac:dyDescent="0.2">
      <c r="A537" s="7"/>
      <c r="B537" s="7"/>
      <c r="C537" s="7"/>
      <c r="D537" s="7"/>
      <c r="E537" s="7"/>
      <c r="F537" s="7"/>
    </row>
    <row r="538" spans="1:6" ht="15.75" customHeight="1" x14ac:dyDescent="0.2">
      <c r="A538" s="7"/>
      <c r="B538" s="7"/>
      <c r="C538" s="7"/>
      <c r="D538" s="7"/>
      <c r="E538" s="7"/>
      <c r="F538" s="7"/>
    </row>
    <row r="539" spans="1:6" ht="15.75" customHeight="1" x14ac:dyDescent="0.2">
      <c r="A539" s="7"/>
      <c r="B539" s="7"/>
      <c r="C539" s="7"/>
      <c r="D539" s="7"/>
      <c r="E539" s="7"/>
      <c r="F539" s="7"/>
    </row>
    <row r="540" spans="1:6" ht="15.75" customHeight="1" x14ac:dyDescent="0.2">
      <c r="A540" s="7"/>
      <c r="B540" s="7"/>
      <c r="C540" s="7"/>
      <c r="D540" s="7"/>
      <c r="E540" s="7"/>
      <c r="F540" s="7"/>
    </row>
    <row r="541" spans="1:6" ht="15.75" customHeight="1" x14ac:dyDescent="0.2">
      <c r="A541" s="7"/>
      <c r="B541" s="7"/>
      <c r="C541" s="7"/>
      <c r="D541" s="7"/>
      <c r="E541" s="7"/>
      <c r="F541" s="7"/>
    </row>
    <row r="542" spans="1:6" ht="15.75" customHeight="1" x14ac:dyDescent="0.2">
      <c r="A542" s="7"/>
      <c r="B542" s="7"/>
      <c r="C542" s="7"/>
      <c r="D542" s="7"/>
      <c r="E542" s="7"/>
      <c r="F542" s="7"/>
    </row>
    <row r="543" spans="1:6" ht="15.75" customHeight="1" x14ac:dyDescent="0.2">
      <c r="A543" s="7"/>
      <c r="B543" s="7"/>
      <c r="C543" s="7"/>
      <c r="D543" s="7"/>
      <c r="E543" s="7"/>
      <c r="F543" s="7"/>
    </row>
    <row r="544" spans="1:6" ht="15.75" customHeight="1" x14ac:dyDescent="0.2">
      <c r="A544" s="7"/>
      <c r="B544" s="7"/>
      <c r="C544" s="7"/>
      <c r="D544" s="7"/>
      <c r="E544" s="7"/>
      <c r="F544" s="7"/>
    </row>
    <row r="545" spans="1:6" ht="15.75" customHeight="1" x14ac:dyDescent="0.2">
      <c r="A545" s="7"/>
      <c r="B545" s="7"/>
      <c r="C545" s="7"/>
      <c r="D545" s="7"/>
      <c r="E545" s="7"/>
      <c r="F545" s="7"/>
    </row>
    <row r="546" spans="1:6" ht="15.75" customHeight="1" x14ac:dyDescent="0.2">
      <c r="A546" s="7"/>
      <c r="B546" s="7"/>
      <c r="C546" s="7"/>
      <c r="D546" s="7"/>
      <c r="E546" s="7"/>
      <c r="F546" s="7"/>
    </row>
    <row r="547" spans="1:6" ht="15.75" customHeight="1" x14ac:dyDescent="0.2">
      <c r="A547" s="7"/>
      <c r="B547" s="7"/>
      <c r="C547" s="7"/>
      <c r="D547" s="7"/>
      <c r="E547" s="7"/>
      <c r="F547" s="7"/>
    </row>
    <row r="548" spans="1:6" ht="15.75" customHeight="1" x14ac:dyDescent="0.2">
      <c r="A548" s="7"/>
      <c r="B548" s="7"/>
      <c r="C548" s="7"/>
      <c r="D548" s="7"/>
      <c r="E548" s="7"/>
      <c r="F548" s="7"/>
    </row>
    <row r="549" spans="1:6" ht="15.75" customHeight="1" x14ac:dyDescent="0.2">
      <c r="A549" s="7"/>
      <c r="B549" s="7"/>
      <c r="C549" s="7"/>
      <c r="D549" s="7"/>
      <c r="E549" s="7"/>
      <c r="F549" s="7"/>
    </row>
    <row r="550" spans="1:6" ht="15.75" customHeight="1" x14ac:dyDescent="0.2">
      <c r="A550" s="7"/>
      <c r="B550" s="7"/>
      <c r="C550" s="7"/>
      <c r="D550" s="7"/>
      <c r="E550" s="7"/>
      <c r="F550" s="7"/>
    </row>
    <row r="551" spans="1:6" ht="15.75" customHeight="1" x14ac:dyDescent="0.2">
      <c r="A551" s="7"/>
      <c r="B551" s="7"/>
      <c r="C551" s="7"/>
      <c r="D551" s="7"/>
      <c r="E551" s="7"/>
      <c r="F551" s="7"/>
    </row>
    <row r="552" spans="1:6" ht="15.75" customHeight="1" x14ac:dyDescent="0.2">
      <c r="A552" s="7"/>
      <c r="B552" s="7"/>
      <c r="C552" s="7"/>
      <c r="D552" s="7"/>
      <c r="E552" s="7"/>
      <c r="F552" s="7"/>
    </row>
    <row r="553" spans="1:6" ht="15.75" customHeight="1" x14ac:dyDescent="0.2">
      <c r="A553" s="7"/>
      <c r="B553" s="7"/>
      <c r="C553" s="7"/>
      <c r="D553" s="7"/>
      <c r="E553" s="7"/>
      <c r="F553" s="7"/>
    </row>
    <row r="554" spans="1:6" ht="15.75" customHeight="1" x14ac:dyDescent="0.2">
      <c r="A554" s="7"/>
      <c r="B554" s="7"/>
      <c r="C554" s="7"/>
      <c r="D554" s="7"/>
      <c r="E554" s="7"/>
      <c r="F554" s="7"/>
    </row>
    <row r="555" spans="1:6" ht="15.75" customHeight="1" x14ac:dyDescent="0.2">
      <c r="A555" s="7"/>
      <c r="B555" s="7"/>
      <c r="C555" s="7"/>
      <c r="D555" s="7"/>
      <c r="E555" s="7"/>
      <c r="F555" s="7"/>
    </row>
    <row r="556" spans="1:6" ht="15.75" customHeight="1" x14ac:dyDescent="0.2">
      <c r="A556" s="7"/>
      <c r="B556" s="7"/>
      <c r="C556" s="7"/>
      <c r="D556" s="7"/>
      <c r="E556" s="7"/>
      <c r="F556" s="7"/>
    </row>
    <row r="557" spans="1:6" ht="15.75" customHeight="1" x14ac:dyDescent="0.2">
      <c r="A557" s="7"/>
      <c r="B557" s="7"/>
      <c r="C557" s="7"/>
      <c r="D557" s="7"/>
      <c r="E557" s="7"/>
      <c r="F557" s="7"/>
    </row>
    <row r="558" spans="1:6" ht="15.75" customHeight="1" x14ac:dyDescent="0.2">
      <c r="A558" s="7"/>
      <c r="B558" s="7"/>
      <c r="C558" s="7"/>
      <c r="D558" s="7"/>
      <c r="E558" s="7"/>
      <c r="F558" s="7"/>
    </row>
    <row r="559" spans="1:6" ht="15.75" customHeight="1" x14ac:dyDescent="0.2">
      <c r="A559" s="7"/>
      <c r="B559" s="7"/>
      <c r="C559" s="7"/>
      <c r="D559" s="7"/>
      <c r="E559" s="7"/>
      <c r="F559" s="7"/>
    </row>
    <row r="560" spans="1:6" ht="15.75" customHeight="1" x14ac:dyDescent="0.2">
      <c r="A560" s="7"/>
      <c r="B560" s="7"/>
      <c r="C560" s="7"/>
      <c r="D560" s="7"/>
      <c r="E560" s="7"/>
      <c r="F560" s="7"/>
    </row>
    <row r="561" spans="1:6" ht="15.75" customHeight="1" x14ac:dyDescent="0.2">
      <c r="A561" s="7"/>
      <c r="B561" s="7"/>
      <c r="C561" s="7"/>
      <c r="D561" s="7"/>
      <c r="E561" s="7"/>
      <c r="F561" s="7"/>
    </row>
    <row r="562" spans="1:6" ht="15.75" customHeight="1" x14ac:dyDescent="0.2">
      <c r="A562" s="7"/>
      <c r="B562" s="7"/>
      <c r="C562" s="7"/>
      <c r="D562" s="7"/>
      <c r="E562" s="7"/>
      <c r="F562" s="7"/>
    </row>
    <row r="563" spans="1:6" ht="15.75" customHeight="1" x14ac:dyDescent="0.2">
      <c r="A563" s="7"/>
      <c r="B563" s="7"/>
      <c r="C563" s="7"/>
      <c r="D563" s="7"/>
      <c r="E563" s="7"/>
      <c r="F563" s="7"/>
    </row>
    <row r="564" spans="1:6" ht="15.75" customHeight="1" x14ac:dyDescent="0.2">
      <c r="A564" s="7"/>
      <c r="B564" s="7"/>
      <c r="C564" s="7"/>
      <c r="D564" s="7"/>
      <c r="E564" s="7"/>
      <c r="F564" s="7"/>
    </row>
    <row r="565" spans="1:6" ht="15.75" customHeight="1" x14ac:dyDescent="0.2">
      <c r="A565" s="7"/>
      <c r="B565" s="7"/>
      <c r="C565" s="7"/>
      <c r="D565" s="7"/>
      <c r="E565" s="7"/>
      <c r="F565" s="7"/>
    </row>
    <row r="566" spans="1:6" ht="15.75" customHeight="1" x14ac:dyDescent="0.2">
      <c r="A566" s="7"/>
      <c r="B566" s="7"/>
      <c r="C566" s="7"/>
      <c r="D566" s="7"/>
      <c r="E566" s="7"/>
      <c r="F566" s="7"/>
    </row>
    <row r="567" spans="1:6" ht="15.75" customHeight="1" x14ac:dyDescent="0.2">
      <c r="A567" s="7"/>
      <c r="B567" s="7"/>
      <c r="C567" s="7"/>
      <c r="D567" s="7"/>
      <c r="E567" s="7"/>
      <c r="F567" s="7"/>
    </row>
    <row r="568" spans="1:6" ht="15.75" customHeight="1" x14ac:dyDescent="0.2">
      <c r="A568" s="7"/>
      <c r="B568" s="7"/>
      <c r="C568" s="7"/>
      <c r="D568" s="7"/>
      <c r="E568" s="7"/>
      <c r="F568" s="7"/>
    </row>
    <row r="569" spans="1:6" ht="15.75" customHeight="1" x14ac:dyDescent="0.2">
      <c r="A569" s="7"/>
      <c r="B569" s="7"/>
      <c r="C569" s="7"/>
      <c r="D569" s="7"/>
      <c r="E569" s="7"/>
      <c r="F569" s="7"/>
    </row>
    <row r="570" spans="1:6" ht="15.75" customHeight="1" x14ac:dyDescent="0.2">
      <c r="A570" s="7"/>
      <c r="B570" s="7"/>
      <c r="C570" s="7"/>
      <c r="D570" s="7"/>
      <c r="E570" s="7"/>
      <c r="F570" s="7"/>
    </row>
    <row r="571" spans="1:6" ht="15.75" customHeight="1" x14ac:dyDescent="0.2">
      <c r="A571" s="7"/>
      <c r="B571" s="7"/>
      <c r="C571" s="7"/>
      <c r="D571" s="7"/>
      <c r="E571" s="7"/>
      <c r="F571" s="7"/>
    </row>
    <row r="572" spans="1:6" ht="15.75" customHeight="1" x14ac:dyDescent="0.2">
      <c r="A572" s="7"/>
      <c r="B572" s="7"/>
      <c r="C572" s="7"/>
      <c r="D572" s="7"/>
      <c r="E572" s="7"/>
      <c r="F572" s="7"/>
    </row>
    <row r="573" spans="1:6" ht="15.75" customHeight="1" x14ac:dyDescent="0.2">
      <c r="A573" s="7"/>
      <c r="B573" s="7"/>
      <c r="C573" s="7"/>
      <c r="D573" s="7"/>
      <c r="E573" s="7"/>
      <c r="F573" s="7"/>
    </row>
    <row r="574" spans="1:6" ht="15.75" customHeight="1" x14ac:dyDescent="0.2">
      <c r="A574" s="7"/>
      <c r="B574" s="7"/>
      <c r="C574" s="7"/>
      <c r="D574" s="7"/>
      <c r="E574" s="7"/>
      <c r="F574" s="7"/>
    </row>
    <row r="575" spans="1:6" ht="15.75" customHeight="1" x14ac:dyDescent="0.2">
      <c r="A575" s="7"/>
      <c r="B575" s="7"/>
      <c r="C575" s="7"/>
      <c r="D575" s="7"/>
      <c r="E575" s="7"/>
      <c r="F575" s="7"/>
    </row>
    <row r="576" spans="1:6" ht="15.75" customHeight="1" x14ac:dyDescent="0.2">
      <c r="A576" s="7"/>
      <c r="B576" s="7"/>
      <c r="C576" s="7"/>
      <c r="D576" s="7"/>
      <c r="E576" s="7"/>
      <c r="F576" s="7"/>
    </row>
    <row r="577" spans="1:6" ht="15.75" customHeight="1" x14ac:dyDescent="0.2">
      <c r="A577" s="7"/>
      <c r="B577" s="7"/>
      <c r="C577" s="7"/>
      <c r="D577" s="7"/>
      <c r="E577" s="7"/>
      <c r="F577" s="7"/>
    </row>
    <row r="578" spans="1:6" ht="15.75" customHeight="1" x14ac:dyDescent="0.2">
      <c r="A578" s="7"/>
      <c r="B578" s="7"/>
      <c r="C578" s="7"/>
      <c r="D578" s="7"/>
      <c r="E578" s="7"/>
      <c r="F578" s="7"/>
    </row>
    <row r="579" spans="1:6" ht="15.75" customHeight="1" x14ac:dyDescent="0.2">
      <c r="A579" s="7"/>
      <c r="B579" s="7"/>
      <c r="C579" s="7"/>
      <c r="D579" s="7"/>
      <c r="E579" s="7"/>
      <c r="F579" s="7"/>
    </row>
    <row r="580" spans="1:6" ht="15.75" customHeight="1" x14ac:dyDescent="0.2">
      <c r="A580" s="7"/>
      <c r="B580" s="7"/>
      <c r="C580" s="7"/>
      <c r="D580" s="7"/>
      <c r="E580" s="7"/>
      <c r="F580" s="7"/>
    </row>
    <row r="581" spans="1:6" ht="15.75" customHeight="1" x14ac:dyDescent="0.2">
      <c r="A581" s="7"/>
      <c r="B581" s="7"/>
      <c r="C581" s="7"/>
      <c r="D581" s="7"/>
      <c r="E581" s="7"/>
      <c r="F581" s="7"/>
    </row>
    <row r="582" spans="1:6" ht="15.75" customHeight="1" x14ac:dyDescent="0.2">
      <c r="A582" s="7"/>
      <c r="B582" s="7"/>
      <c r="C582" s="7"/>
      <c r="D582" s="7"/>
      <c r="E582" s="7"/>
      <c r="F582" s="7"/>
    </row>
    <row r="583" spans="1:6" ht="15.75" customHeight="1" x14ac:dyDescent="0.2">
      <c r="A583" s="7"/>
      <c r="B583" s="7"/>
      <c r="C583" s="7"/>
      <c r="D583" s="7"/>
      <c r="E583" s="7"/>
      <c r="F583" s="7"/>
    </row>
    <row r="584" spans="1:6" ht="15.75" customHeight="1" x14ac:dyDescent="0.2">
      <c r="A584" s="7"/>
      <c r="B584" s="7"/>
      <c r="C584" s="7"/>
      <c r="D584" s="7"/>
      <c r="E584" s="7"/>
      <c r="F584" s="7"/>
    </row>
    <row r="585" spans="1:6" ht="15.75" customHeight="1" x14ac:dyDescent="0.2">
      <c r="A585" s="7"/>
      <c r="B585" s="7"/>
      <c r="C585" s="7"/>
      <c r="D585" s="7"/>
      <c r="E585" s="7"/>
      <c r="F585" s="7"/>
    </row>
    <row r="586" spans="1:6" ht="15.75" customHeight="1" x14ac:dyDescent="0.2">
      <c r="A586" s="7"/>
      <c r="B586" s="7"/>
      <c r="C586" s="7"/>
      <c r="D586" s="7"/>
      <c r="E586" s="7"/>
      <c r="F586" s="7"/>
    </row>
    <row r="587" spans="1:6" ht="15.75" customHeight="1" x14ac:dyDescent="0.2">
      <c r="A587" s="7"/>
      <c r="B587" s="7"/>
      <c r="C587" s="7"/>
      <c r="D587" s="7"/>
      <c r="E587" s="7"/>
      <c r="F587" s="7"/>
    </row>
    <row r="588" spans="1:6" ht="15.75" customHeight="1" x14ac:dyDescent="0.2">
      <c r="A588" s="7"/>
      <c r="B588" s="7"/>
      <c r="C588" s="7"/>
      <c r="D588" s="7"/>
      <c r="E588" s="7"/>
      <c r="F588" s="7"/>
    </row>
    <row r="589" spans="1:6" ht="15.75" customHeight="1" x14ac:dyDescent="0.2">
      <c r="A589" s="7"/>
      <c r="B589" s="7"/>
      <c r="C589" s="7"/>
      <c r="D589" s="7"/>
      <c r="E589" s="7"/>
      <c r="F589" s="7"/>
    </row>
    <row r="590" spans="1:6" ht="15.75" customHeight="1" x14ac:dyDescent="0.2">
      <c r="A590" s="7"/>
      <c r="B590" s="7"/>
      <c r="C590" s="7"/>
      <c r="D590" s="7"/>
      <c r="E590" s="7"/>
      <c r="F590" s="7"/>
    </row>
    <row r="591" spans="1:6" ht="15.75" customHeight="1" x14ac:dyDescent="0.2">
      <c r="A591" s="7"/>
      <c r="B591" s="7"/>
      <c r="C591" s="7"/>
      <c r="D591" s="7"/>
      <c r="E591" s="7"/>
      <c r="F591" s="7"/>
    </row>
    <row r="592" spans="1:6" ht="15.75" customHeight="1" x14ac:dyDescent="0.2">
      <c r="A592" s="7"/>
      <c r="B592" s="7"/>
      <c r="C592" s="7"/>
      <c r="D592" s="7"/>
      <c r="E592" s="7"/>
      <c r="F592" s="7"/>
    </row>
    <row r="593" spans="1:6" ht="15.75" customHeight="1" x14ac:dyDescent="0.2">
      <c r="A593" s="7"/>
      <c r="B593" s="7"/>
      <c r="C593" s="7"/>
      <c r="D593" s="7"/>
      <c r="E593" s="7"/>
      <c r="F593" s="7"/>
    </row>
    <row r="594" spans="1:6" ht="15.75" customHeight="1" x14ac:dyDescent="0.2">
      <c r="A594" s="7"/>
      <c r="B594" s="7"/>
      <c r="C594" s="7"/>
      <c r="D594" s="7"/>
      <c r="E594" s="7"/>
      <c r="F594" s="7"/>
    </row>
    <row r="595" spans="1:6" ht="15.75" customHeight="1" x14ac:dyDescent="0.2">
      <c r="A595" s="7"/>
      <c r="B595" s="7"/>
      <c r="C595" s="7"/>
      <c r="D595" s="7"/>
      <c r="E595" s="7"/>
      <c r="F595" s="7"/>
    </row>
    <row r="596" spans="1:6" ht="15.75" customHeight="1" x14ac:dyDescent="0.2">
      <c r="A596" s="7"/>
      <c r="B596" s="7"/>
      <c r="C596" s="7"/>
      <c r="D596" s="7"/>
      <c r="E596" s="7"/>
      <c r="F596" s="7"/>
    </row>
    <row r="597" spans="1:6" ht="15.75" customHeight="1" x14ac:dyDescent="0.2">
      <c r="A597" s="7"/>
      <c r="B597" s="7"/>
      <c r="C597" s="7"/>
      <c r="D597" s="7"/>
      <c r="E597" s="7"/>
      <c r="F597" s="7"/>
    </row>
    <row r="598" spans="1:6" ht="15.75" customHeight="1" x14ac:dyDescent="0.2">
      <c r="A598" s="7"/>
      <c r="B598" s="7"/>
      <c r="C598" s="7"/>
      <c r="D598" s="7"/>
      <c r="E598" s="7"/>
      <c r="F598" s="7"/>
    </row>
    <row r="599" spans="1:6" ht="15.75" customHeight="1" x14ac:dyDescent="0.2">
      <c r="A599" s="7"/>
      <c r="B599" s="7"/>
      <c r="C599" s="7"/>
      <c r="D599" s="7"/>
      <c r="E599" s="7"/>
      <c r="F599" s="7"/>
    </row>
    <row r="600" spans="1:6" ht="15.75" customHeight="1" x14ac:dyDescent="0.2">
      <c r="A600" s="7"/>
      <c r="B600" s="7"/>
      <c r="C600" s="7"/>
      <c r="D600" s="7"/>
      <c r="E600" s="7"/>
      <c r="F600" s="7"/>
    </row>
    <row r="601" spans="1:6" ht="15.75" customHeight="1" x14ac:dyDescent="0.2">
      <c r="A601" s="7"/>
      <c r="B601" s="7"/>
      <c r="C601" s="7"/>
      <c r="D601" s="7"/>
      <c r="E601" s="7"/>
      <c r="F601" s="7"/>
    </row>
    <row r="602" spans="1:6" ht="15.75" customHeight="1" x14ac:dyDescent="0.2">
      <c r="A602" s="7"/>
      <c r="B602" s="7"/>
      <c r="C602" s="7"/>
      <c r="D602" s="7"/>
      <c r="E602" s="7"/>
      <c r="F602" s="7"/>
    </row>
    <row r="603" spans="1:6" ht="15.75" customHeight="1" x14ac:dyDescent="0.2">
      <c r="A603" s="7"/>
      <c r="B603" s="7"/>
      <c r="C603" s="7"/>
      <c r="D603" s="7"/>
      <c r="E603" s="7"/>
      <c r="F603" s="7"/>
    </row>
    <row r="604" spans="1:6" ht="15.75" customHeight="1" x14ac:dyDescent="0.2">
      <c r="A604" s="7"/>
      <c r="B604" s="7"/>
      <c r="C604" s="7"/>
      <c r="D604" s="7"/>
      <c r="E604" s="7"/>
      <c r="F604" s="7"/>
    </row>
    <row r="605" spans="1:6" ht="15.75" customHeight="1" x14ac:dyDescent="0.2">
      <c r="A605" s="7"/>
      <c r="B605" s="7"/>
      <c r="C605" s="7"/>
      <c r="D605" s="7"/>
      <c r="E605" s="7"/>
      <c r="F605" s="7"/>
    </row>
    <row r="606" spans="1:6" ht="15.75" customHeight="1" x14ac:dyDescent="0.2">
      <c r="A606" s="7"/>
      <c r="B606" s="7"/>
      <c r="C606" s="7"/>
      <c r="D606" s="7"/>
      <c r="E606" s="7"/>
      <c r="F606" s="7"/>
    </row>
    <row r="607" spans="1:6" ht="15.75" customHeight="1" x14ac:dyDescent="0.2">
      <c r="A607" s="7"/>
      <c r="B607" s="7"/>
      <c r="C607" s="7"/>
      <c r="D607" s="7"/>
      <c r="E607" s="7"/>
      <c r="F607" s="7"/>
    </row>
    <row r="608" spans="1:6" ht="15.75" customHeight="1" x14ac:dyDescent="0.2">
      <c r="A608" s="7"/>
      <c r="B608" s="7"/>
      <c r="C608" s="7"/>
      <c r="D608" s="7"/>
      <c r="E608" s="7"/>
      <c r="F608" s="7"/>
    </row>
    <row r="609" spans="1:6" ht="15.75" customHeight="1" x14ac:dyDescent="0.2">
      <c r="A609" s="7"/>
      <c r="B609" s="7"/>
      <c r="C609" s="7"/>
      <c r="D609" s="7"/>
      <c r="E609" s="7"/>
      <c r="F609" s="7"/>
    </row>
    <row r="610" spans="1:6" ht="15.75" customHeight="1" x14ac:dyDescent="0.2">
      <c r="A610" s="7"/>
      <c r="B610" s="7"/>
      <c r="C610" s="7"/>
      <c r="D610" s="7"/>
      <c r="E610" s="7"/>
      <c r="F610" s="7"/>
    </row>
    <row r="611" spans="1:6" ht="15.75" customHeight="1" x14ac:dyDescent="0.2">
      <c r="A611" s="7"/>
      <c r="B611" s="7"/>
      <c r="C611" s="7"/>
      <c r="D611" s="7"/>
      <c r="E611" s="7"/>
      <c r="F611" s="7"/>
    </row>
    <row r="612" spans="1:6" ht="15.75" customHeight="1" x14ac:dyDescent="0.2">
      <c r="A612" s="7"/>
      <c r="B612" s="7"/>
      <c r="C612" s="7"/>
      <c r="D612" s="7"/>
      <c r="E612" s="7"/>
      <c r="F612" s="7"/>
    </row>
    <row r="613" spans="1:6" ht="15.75" customHeight="1" x14ac:dyDescent="0.2">
      <c r="A613" s="7"/>
      <c r="B613" s="7"/>
      <c r="C613" s="7"/>
      <c r="D613" s="7"/>
      <c r="E613" s="7"/>
      <c r="F613" s="7"/>
    </row>
    <row r="614" spans="1:6" ht="15.75" customHeight="1" x14ac:dyDescent="0.2">
      <c r="A614" s="7"/>
      <c r="B614" s="7"/>
      <c r="C614" s="7"/>
      <c r="D614" s="7"/>
      <c r="E614" s="7"/>
      <c r="F614" s="7"/>
    </row>
    <row r="615" spans="1:6" ht="15.75" customHeight="1" x14ac:dyDescent="0.2">
      <c r="A615" s="7"/>
      <c r="B615" s="7"/>
      <c r="C615" s="7"/>
      <c r="D615" s="7"/>
      <c r="E615" s="7"/>
      <c r="F615" s="7"/>
    </row>
    <row r="616" spans="1:6" ht="15.75" customHeight="1" x14ac:dyDescent="0.2">
      <c r="A616" s="7"/>
      <c r="B616" s="7"/>
      <c r="C616" s="7"/>
      <c r="D616" s="7"/>
      <c r="E616" s="7"/>
      <c r="F616" s="7"/>
    </row>
    <row r="617" spans="1:6" ht="15.75" customHeight="1" x14ac:dyDescent="0.2">
      <c r="A617" s="7"/>
      <c r="B617" s="7"/>
      <c r="C617" s="7"/>
      <c r="D617" s="7"/>
      <c r="E617" s="7"/>
      <c r="F617" s="7"/>
    </row>
    <row r="618" spans="1:6" ht="15.75" customHeight="1" x14ac:dyDescent="0.2">
      <c r="A618" s="7"/>
      <c r="B618" s="7"/>
      <c r="C618" s="7"/>
      <c r="D618" s="7"/>
      <c r="E618" s="7"/>
      <c r="F618" s="7"/>
    </row>
    <row r="619" spans="1:6" ht="15.75" customHeight="1" x14ac:dyDescent="0.2">
      <c r="A619" s="7"/>
      <c r="B619" s="7"/>
      <c r="C619" s="7"/>
      <c r="D619" s="7"/>
      <c r="E619" s="7"/>
      <c r="F619" s="7"/>
    </row>
    <row r="620" spans="1:6" ht="15.75" customHeight="1" x14ac:dyDescent="0.2">
      <c r="A620" s="7"/>
      <c r="B620" s="7"/>
      <c r="C620" s="7"/>
      <c r="D620" s="7"/>
      <c r="E620" s="7"/>
      <c r="F620" s="7"/>
    </row>
    <row r="621" spans="1:6" ht="15.75" customHeight="1" x14ac:dyDescent="0.2">
      <c r="A621" s="7"/>
      <c r="B621" s="7"/>
      <c r="C621" s="7"/>
      <c r="D621" s="7"/>
      <c r="E621" s="7"/>
      <c r="F621" s="7"/>
    </row>
    <row r="622" spans="1:6" ht="15.75" customHeight="1" x14ac:dyDescent="0.2">
      <c r="A622" s="7"/>
      <c r="B622" s="7"/>
      <c r="C622" s="7"/>
      <c r="D622" s="7"/>
      <c r="E622" s="7"/>
      <c r="F622" s="7"/>
    </row>
    <row r="623" spans="1:6" ht="15.75" customHeight="1" x14ac:dyDescent="0.2">
      <c r="A623" s="7"/>
      <c r="B623" s="7"/>
      <c r="C623" s="7"/>
      <c r="D623" s="7"/>
      <c r="E623" s="7"/>
      <c r="F623" s="7"/>
    </row>
    <row r="624" spans="1:6" ht="15.75" customHeight="1" x14ac:dyDescent="0.2">
      <c r="A624" s="7"/>
      <c r="B624" s="7"/>
      <c r="C624" s="7"/>
      <c r="D624" s="7"/>
      <c r="E624" s="7"/>
      <c r="F624" s="7"/>
    </row>
    <row r="625" spans="1:6" ht="15.75" customHeight="1" x14ac:dyDescent="0.2">
      <c r="A625" s="7"/>
      <c r="B625" s="7"/>
      <c r="C625" s="7"/>
      <c r="D625" s="7"/>
      <c r="E625" s="7"/>
      <c r="F625" s="7"/>
    </row>
    <row r="626" spans="1:6" ht="15.75" customHeight="1" x14ac:dyDescent="0.2">
      <c r="A626" s="7"/>
      <c r="B626" s="7"/>
      <c r="C626" s="7"/>
      <c r="D626" s="7"/>
      <c r="E626" s="7"/>
      <c r="F626" s="7"/>
    </row>
    <row r="627" spans="1:6" ht="15.75" customHeight="1" x14ac:dyDescent="0.2">
      <c r="A627" s="7"/>
      <c r="B627" s="7"/>
      <c r="C627" s="7"/>
      <c r="D627" s="7"/>
      <c r="E627" s="7"/>
      <c r="F627" s="7"/>
    </row>
    <row r="628" spans="1:6" ht="15.75" customHeight="1" x14ac:dyDescent="0.2">
      <c r="A628" s="7"/>
      <c r="B628" s="7"/>
      <c r="C628" s="7"/>
      <c r="D628" s="7"/>
      <c r="E628" s="7"/>
      <c r="F628" s="7"/>
    </row>
    <row r="629" spans="1:6" ht="15.75" customHeight="1" x14ac:dyDescent="0.2">
      <c r="A629" s="7"/>
      <c r="B629" s="7"/>
      <c r="C629" s="7"/>
      <c r="D629" s="7"/>
      <c r="E629" s="7"/>
      <c r="F629" s="7"/>
    </row>
    <row r="630" spans="1:6" ht="15.75" customHeight="1" x14ac:dyDescent="0.2">
      <c r="A630" s="7"/>
      <c r="B630" s="7"/>
      <c r="C630" s="7"/>
      <c r="D630" s="7"/>
      <c r="E630" s="7"/>
      <c r="F630" s="7"/>
    </row>
    <row r="631" spans="1:6" ht="15.75" customHeight="1" x14ac:dyDescent="0.2">
      <c r="A631" s="7"/>
      <c r="B631" s="7"/>
      <c r="C631" s="7"/>
      <c r="D631" s="7"/>
      <c r="E631" s="7"/>
      <c r="F631" s="7"/>
    </row>
    <row r="632" spans="1:6" ht="15.75" customHeight="1" x14ac:dyDescent="0.2">
      <c r="A632" s="7"/>
      <c r="B632" s="7"/>
      <c r="C632" s="7"/>
      <c r="D632" s="7"/>
      <c r="E632" s="7"/>
      <c r="F632" s="7"/>
    </row>
    <row r="633" spans="1:6" ht="15.75" customHeight="1" x14ac:dyDescent="0.2">
      <c r="A633" s="7"/>
      <c r="B633" s="7"/>
      <c r="C633" s="7"/>
      <c r="D633" s="7"/>
      <c r="E633" s="7"/>
      <c r="F633" s="7"/>
    </row>
    <row r="634" spans="1:6" ht="15.75" customHeight="1" x14ac:dyDescent="0.2">
      <c r="A634" s="7"/>
      <c r="B634" s="7"/>
      <c r="C634" s="7"/>
      <c r="D634" s="7"/>
      <c r="E634" s="7"/>
      <c r="F634" s="7"/>
    </row>
    <row r="635" spans="1:6" ht="15.75" customHeight="1" x14ac:dyDescent="0.2">
      <c r="A635" s="7"/>
      <c r="B635" s="7"/>
      <c r="C635" s="7"/>
      <c r="D635" s="7"/>
      <c r="E635" s="7"/>
      <c r="F635" s="7"/>
    </row>
    <row r="636" spans="1:6" ht="15.75" customHeight="1" x14ac:dyDescent="0.2">
      <c r="A636" s="7"/>
      <c r="B636" s="7"/>
      <c r="C636" s="7"/>
      <c r="D636" s="7"/>
      <c r="E636" s="7"/>
      <c r="F636" s="7"/>
    </row>
    <row r="637" spans="1:6" ht="15.75" customHeight="1" x14ac:dyDescent="0.2">
      <c r="A637" s="7"/>
      <c r="B637" s="7"/>
      <c r="C637" s="7"/>
      <c r="D637" s="7"/>
      <c r="E637" s="7"/>
      <c r="F637" s="7"/>
    </row>
    <row r="638" spans="1:6" ht="15.75" customHeight="1" x14ac:dyDescent="0.2">
      <c r="A638" s="7"/>
      <c r="B638" s="7"/>
      <c r="C638" s="7"/>
      <c r="D638" s="7"/>
      <c r="E638" s="7"/>
      <c r="F638" s="7"/>
    </row>
    <row r="639" spans="1:6" ht="15.75" customHeight="1" x14ac:dyDescent="0.2">
      <c r="A639" s="7"/>
      <c r="B639" s="7"/>
      <c r="C639" s="7"/>
      <c r="D639" s="7"/>
      <c r="E639" s="7"/>
      <c r="F639" s="7"/>
    </row>
    <row r="640" spans="1:6" ht="15.75" customHeight="1" x14ac:dyDescent="0.2">
      <c r="A640" s="7"/>
      <c r="B640" s="7"/>
      <c r="C640" s="7"/>
      <c r="D640" s="7"/>
      <c r="E640" s="7"/>
      <c r="F640" s="7"/>
    </row>
    <row r="641" spans="1:6" ht="15.75" customHeight="1" x14ac:dyDescent="0.2">
      <c r="A641" s="7"/>
      <c r="B641" s="7"/>
      <c r="C641" s="7"/>
      <c r="D641" s="7"/>
      <c r="E641" s="7"/>
      <c r="F641" s="7"/>
    </row>
    <row r="642" spans="1:6" ht="15.75" customHeight="1" x14ac:dyDescent="0.2">
      <c r="A642" s="7"/>
      <c r="B642" s="7"/>
      <c r="C642" s="7"/>
      <c r="D642" s="7"/>
      <c r="E642" s="7"/>
      <c r="F642" s="7"/>
    </row>
    <row r="643" spans="1:6" ht="15.75" customHeight="1" x14ac:dyDescent="0.2">
      <c r="A643" s="7"/>
      <c r="B643" s="7"/>
      <c r="C643" s="7"/>
      <c r="D643" s="7"/>
      <c r="E643" s="7"/>
      <c r="F643" s="7"/>
    </row>
    <row r="644" spans="1:6" ht="15.75" customHeight="1" x14ac:dyDescent="0.2">
      <c r="A644" s="7"/>
      <c r="B644" s="7"/>
      <c r="C644" s="7"/>
      <c r="D644" s="7"/>
      <c r="E644" s="7"/>
      <c r="F644" s="7"/>
    </row>
    <row r="645" spans="1:6" ht="15.75" customHeight="1" x14ac:dyDescent="0.2">
      <c r="A645" s="7"/>
      <c r="B645" s="7"/>
      <c r="C645" s="7"/>
      <c r="D645" s="7"/>
      <c r="E645" s="7"/>
      <c r="F645" s="7"/>
    </row>
    <row r="646" spans="1:6" ht="15.75" customHeight="1" x14ac:dyDescent="0.2">
      <c r="A646" s="7"/>
      <c r="B646" s="7"/>
      <c r="C646" s="7"/>
      <c r="D646" s="7"/>
      <c r="E646" s="7"/>
      <c r="F646" s="7"/>
    </row>
    <row r="647" spans="1:6" ht="15.75" customHeight="1" x14ac:dyDescent="0.2">
      <c r="A647" s="7"/>
      <c r="B647" s="7"/>
      <c r="C647" s="7"/>
      <c r="D647" s="7"/>
      <c r="E647" s="7"/>
      <c r="F647" s="7"/>
    </row>
    <row r="648" spans="1:6" ht="15.75" customHeight="1" x14ac:dyDescent="0.2">
      <c r="A648" s="7"/>
      <c r="B648" s="7"/>
      <c r="C648" s="7"/>
      <c r="D648" s="7"/>
      <c r="E648" s="7"/>
      <c r="F648" s="7"/>
    </row>
    <row r="649" spans="1:6" ht="15.75" customHeight="1" x14ac:dyDescent="0.2">
      <c r="A649" s="7"/>
      <c r="B649" s="7"/>
      <c r="C649" s="7"/>
      <c r="D649" s="7"/>
      <c r="E649" s="7"/>
      <c r="F649" s="7"/>
    </row>
    <row r="650" spans="1:6" ht="15.75" customHeight="1" x14ac:dyDescent="0.2">
      <c r="A650" s="7"/>
      <c r="B650" s="7"/>
      <c r="C650" s="7"/>
      <c r="D650" s="7"/>
      <c r="E650" s="7"/>
      <c r="F650" s="7"/>
    </row>
    <row r="651" spans="1:6" ht="15.75" customHeight="1" x14ac:dyDescent="0.2">
      <c r="A651" s="7"/>
      <c r="B651" s="7"/>
      <c r="C651" s="7"/>
      <c r="D651" s="7"/>
      <c r="E651" s="7"/>
      <c r="F651" s="7"/>
    </row>
    <row r="652" spans="1:6" ht="15.75" customHeight="1" x14ac:dyDescent="0.2">
      <c r="A652" s="7"/>
      <c r="B652" s="7"/>
      <c r="C652" s="7"/>
      <c r="D652" s="7"/>
      <c r="E652" s="7"/>
      <c r="F652" s="7"/>
    </row>
    <row r="653" spans="1:6" ht="15.75" customHeight="1" x14ac:dyDescent="0.2">
      <c r="A653" s="7"/>
      <c r="B653" s="7"/>
      <c r="C653" s="7"/>
      <c r="D653" s="7"/>
      <c r="E653" s="7"/>
      <c r="F653" s="7"/>
    </row>
    <row r="654" spans="1:6" ht="15.75" customHeight="1" x14ac:dyDescent="0.2">
      <c r="A654" s="7"/>
      <c r="B654" s="7"/>
      <c r="C654" s="7"/>
      <c r="D654" s="7"/>
      <c r="E654" s="7"/>
      <c r="F654" s="7"/>
    </row>
    <row r="655" spans="1:6" ht="15.75" customHeight="1" x14ac:dyDescent="0.2">
      <c r="A655" s="7"/>
      <c r="B655" s="7"/>
      <c r="C655" s="7"/>
      <c r="D655" s="7"/>
      <c r="E655" s="7"/>
      <c r="F655" s="7"/>
    </row>
    <row r="656" spans="1:6" ht="15.75" customHeight="1" x14ac:dyDescent="0.2">
      <c r="A656" s="7"/>
      <c r="B656" s="7"/>
      <c r="C656" s="7"/>
      <c r="D656" s="7"/>
      <c r="E656" s="7"/>
      <c r="F656" s="7"/>
    </row>
    <row r="657" spans="1:6" ht="15.75" customHeight="1" x14ac:dyDescent="0.2">
      <c r="A657" s="7"/>
      <c r="B657" s="7"/>
      <c r="C657" s="7"/>
      <c r="D657" s="7"/>
      <c r="E657" s="7"/>
      <c r="F657" s="7"/>
    </row>
    <row r="658" spans="1:6" ht="15.75" customHeight="1" x14ac:dyDescent="0.2">
      <c r="A658" s="7"/>
      <c r="B658" s="7"/>
      <c r="C658" s="7"/>
      <c r="D658" s="7"/>
      <c r="E658" s="7"/>
      <c r="F658" s="7"/>
    </row>
    <row r="659" spans="1:6" ht="15.75" customHeight="1" x14ac:dyDescent="0.2">
      <c r="A659" s="7"/>
      <c r="B659" s="7"/>
      <c r="C659" s="7"/>
      <c r="D659" s="7"/>
      <c r="E659" s="7"/>
      <c r="F659" s="7"/>
    </row>
    <row r="660" spans="1:6" ht="15.75" customHeight="1" x14ac:dyDescent="0.2">
      <c r="A660" s="7"/>
      <c r="B660" s="7"/>
      <c r="C660" s="7"/>
      <c r="D660" s="7"/>
      <c r="E660" s="7"/>
      <c r="F660" s="7"/>
    </row>
    <row r="661" spans="1:6" ht="15.75" customHeight="1" x14ac:dyDescent="0.2">
      <c r="A661" s="7"/>
      <c r="B661" s="7"/>
      <c r="C661" s="7"/>
      <c r="D661" s="7"/>
      <c r="E661" s="7"/>
      <c r="F661" s="7"/>
    </row>
    <row r="662" spans="1:6" ht="15.75" customHeight="1" x14ac:dyDescent="0.2">
      <c r="A662" s="7"/>
      <c r="B662" s="7"/>
      <c r="C662" s="7"/>
      <c r="D662" s="7"/>
      <c r="E662" s="7"/>
      <c r="F662" s="7"/>
    </row>
    <row r="663" spans="1:6" ht="15.75" customHeight="1" x14ac:dyDescent="0.2">
      <c r="A663" s="7"/>
      <c r="B663" s="7"/>
      <c r="C663" s="7"/>
      <c r="D663" s="7"/>
      <c r="E663" s="7"/>
      <c r="F663" s="7"/>
    </row>
    <row r="664" spans="1:6" ht="15.75" customHeight="1" x14ac:dyDescent="0.2">
      <c r="A664" s="7"/>
      <c r="B664" s="7"/>
      <c r="C664" s="7"/>
      <c r="D664" s="7"/>
      <c r="E664" s="7"/>
      <c r="F664" s="7"/>
    </row>
    <row r="665" spans="1:6" ht="15.75" customHeight="1" x14ac:dyDescent="0.2">
      <c r="A665" s="7"/>
      <c r="B665" s="7"/>
      <c r="C665" s="7"/>
      <c r="D665" s="7"/>
      <c r="E665" s="7"/>
      <c r="F665" s="7"/>
    </row>
    <row r="666" spans="1:6" ht="15.75" customHeight="1" x14ac:dyDescent="0.2">
      <c r="A666" s="7"/>
      <c r="B666" s="7"/>
      <c r="C666" s="7"/>
      <c r="D666" s="7"/>
      <c r="E666" s="7"/>
      <c r="F666" s="7"/>
    </row>
    <row r="667" spans="1:6" ht="15.75" customHeight="1" x14ac:dyDescent="0.2">
      <c r="A667" s="7"/>
      <c r="B667" s="7"/>
      <c r="C667" s="7"/>
      <c r="D667" s="7"/>
      <c r="E667" s="7"/>
      <c r="F667" s="7"/>
    </row>
    <row r="668" spans="1:6" ht="15.75" customHeight="1" x14ac:dyDescent="0.2">
      <c r="A668" s="7"/>
      <c r="B668" s="7"/>
      <c r="C668" s="7"/>
      <c r="D668" s="7"/>
      <c r="E668" s="7"/>
      <c r="F668" s="7"/>
    </row>
    <row r="669" spans="1:6" ht="15.75" customHeight="1" x14ac:dyDescent="0.2">
      <c r="A669" s="7"/>
      <c r="B669" s="7"/>
      <c r="C669" s="7"/>
      <c r="D669" s="7"/>
      <c r="E669" s="7"/>
      <c r="F669" s="7"/>
    </row>
    <row r="670" spans="1:6" ht="15.75" customHeight="1" x14ac:dyDescent="0.2">
      <c r="A670" s="7"/>
      <c r="B670" s="7"/>
      <c r="C670" s="7"/>
      <c r="D670" s="7"/>
      <c r="E670" s="7"/>
      <c r="F670" s="7"/>
    </row>
    <row r="671" spans="1:6" ht="15.75" customHeight="1" x14ac:dyDescent="0.2">
      <c r="A671" s="7"/>
      <c r="B671" s="7"/>
      <c r="C671" s="7"/>
      <c r="D671" s="7"/>
      <c r="E671" s="7"/>
      <c r="F671" s="7"/>
    </row>
    <row r="672" spans="1:6" ht="15.75" customHeight="1" x14ac:dyDescent="0.2">
      <c r="A672" s="7"/>
      <c r="B672" s="7"/>
      <c r="C672" s="7"/>
      <c r="D672" s="7"/>
      <c r="E672" s="7"/>
      <c r="F672" s="7"/>
    </row>
    <row r="673" spans="1:6" ht="15.75" customHeight="1" x14ac:dyDescent="0.2">
      <c r="A673" s="7"/>
      <c r="B673" s="7"/>
      <c r="C673" s="7"/>
      <c r="D673" s="7"/>
      <c r="E673" s="7"/>
      <c r="F673" s="7"/>
    </row>
    <row r="674" spans="1:6" ht="15.75" customHeight="1" x14ac:dyDescent="0.2">
      <c r="A674" s="7"/>
      <c r="B674" s="7"/>
      <c r="C674" s="7"/>
      <c r="D674" s="7"/>
      <c r="E674" s="7"/>
      <c r="F674" s="7"/>
    </row>
    <row r="675" spans="1:6" ht="15.75" customHeight="1" x14ac:dyDescent="0.2">
      <c r="A675" s="7"/>
      <c r="B675" s="7"/>
      <c r="C675" s="7"/>
      <c r="D675" s="7"/>
      <c r="E675" s="7"/>
      <c r="F675" s="7"/>
    </row>
    <row r="676" spans="1:6" ht="15.75" customHeight="1" x14ac:dyDescent="0.2">
      <c r="A676" s="7"/>
      <c r="B676" s="7"/>
      <c r="C676" s="7"/>
      <c r="D676" s="7"/>
      <c r="E676" s="7"/>
      <c r="F676" s="7"/>
    </row>
    <row r="677" spans="1:6" ht="15.75" customHeight="1" x14ac:dyDescent="0.2">
      <c r="A677" s="7"/>
      <c r="B677" s="7"/>
      <c r="C677" s="7"/>
      <c r="D677" s="7"/>
      <c r="E677" s="7"/>
      <c r="F677" s="7"/>
    </row>
    <row r="678" spans="1:6" ht="15.75" customHeight="1" x14ac:dyDescent="0.2">
      <c r="A678" s="7"/>
      <c r="B678" s="7"/>
      <c r="C678" s="7"/>
      <c r="D678" s="7"/>
      <c r="E678" s="7"/>
      <c r="F678" s="7"/>
    </row>
    <row r="679" spans="1:6" ht="15.75" customHeight="1" x14ac:dyDescent="0.2">
      <c r="A679" s="7"/>
      <c r="B679" s="7"/>
      <c r="C679" s="7"/>
      <c r="D679" s="7"/>
      <c r="E679" s="7"/>
      <c r="F679" s="7"/>
    </row>
    <row r="680" spans="1:6" ht="15.75" customHeight="1" x14ac:dyDescent="0.2">
      <c r="A680" s="7"/>
      <c r="B680" s="7"/>
      <c r="C680" s="7"/>
      <c r="D680" s="7"/>
      <c r="E680" s="7"/>
      <c r="F680" s="7"/>
    </row>
    <row r="681" spans="1:6" ht="15.75" customHeight="1" x14ac:dyDescent="0.2">
      <c r="A681" s="7"/>
      <c r="B681" s="7"/>
      <c r="C681" s="7"/>
      <c r="D681" s="7"/>
      <c r="E681" s="7"/>
      <c r="F681" s="7"/>
    </row>
    <row r="682" spans="1:6" ht="15.75" customHeight="1" x14ac:dyDescent="0.2">
      <c r="A682" s="7"/>
      <c r="B682" s="7"/>
      <c r="C682" s="7"/>
      <c r="D682" s="7"/>
      <c r="E682" s="7"/>
      <c r="F682" s="7"/>
    </row>
    <row r="683" spans="1:6" ht="15.75" customHeight="1" x14ac:dyDescent="0.2">
      <c r="A683" s="7"/>
      <c r="B683" s="7"/>
      <c r="C683" s="7"/>
      <c r="D683" s="7"/>
      <c r="E683" s="7"/>
      <c r="F683" s="7"/>
    </row>
    <row r="684" spans="1:6" ht="15.75" customHeight="1" x14ac:dyDescent="0.2">
      <c r="A684" s="7"/>
      <c r="B684" s="7"/>
      <c r="C684" s="7"/>
      <c r="D684" s="7"/>
      <c r="E684" s="7"/>
      <c r="F684" s="7"/>
    </row>
    <row r="685" spans="1:6" ht="15.75" customHeight="1" x14ac:dyDescent="0.2">
      <c r="A685" s="7"/>
      <c r="B685" s="7"/>
      <c r="C685" s="7"/>
      <c r="D685" s="7"/>
      <c r="E685" s="7"/>
      <c r="F685" s="7"/>
    </row>
    <row r="686" spans="1:6" ht="15.75" customHeight="1" x14ac:dyDescent="0.2">
      <c r="A686" s="7"/>
      <c r="B686" s="7"/>
      <c r="C686" s="7"/>
      <c r="D686" s="7"/>
      <c r="E686" s="7"/>
      <c r="F686" s="7"/>
    </row>
    <row r="687" spans="1:6" ht="15.75" customHeight="1" x14ac:dyDescent="0.2">
      <c r="A687" s="7"/>
      <c r="B687" s="7"/>
      <c r="C687" s="7"/>
      <c r="D687" s="7"/>
      <c r="E687" s="7"/>
      <c r="F687" s="7"/>
    </row>
    <row r="688" spans="1:6" ht="15.75" customHeight="1" x14ac:dyDescent="0.2">
      <c r="A688" s="7"/>
      <c r="B688" s="7"/>
      <c r="C688" s="7"/>
      <c r="D688" s="7"/>
      <c r="E688" s="7"/>
      <c r="F688" s="7"/>
    </row>
    <row r="689" spans="1:6" ht="15.75" customHeight="1" x14ac:dyDescent="0.2">
      <c r="A689" s="7"/>
      <c r="B689" s="7"/>
      <c r="C689" s="7"/>
      <c r="D689" s="7"/>
      <c r="E689" s="7"/>
      <c r="F689" s="7"/>
    </row>
    <row r="690" spans="1:6" ht="15.75" customHeight="1" x14ac:dyDescent="0.2">
      <c r="A690" s="7"/>
      <c r="B690" s="7"/>
      <c r="C690" s="7"/>
      <c r="D690" s="7"/>
      <c r="E690" s="7"/>
      <c r="F690" s="7"/>
    </row>
    <row r="691" spans="1:6" ht="15.75" customHeight="1" x14ac:dyDescent="0.2">
      <c r="A691" s="7"/>
      <c r="B691" s="7"/>
      <c r="C691" s="7"/>
      <c r="D691" s="7"/>
      <c r="E691" s="7"/>
      <c r="F691" s="7"/>
    </row>
    <row r="692" spans="1:6" ht="15.75" customHeight="1" x14ac:dyDescent="0.2">
      <c r="A692" s="7"/>
      <c r="B692" s="7"/>
      <c r="C692" s="7"/>
      <c r="D692" s="7"/>
      <c r="E692" s="7"/>
      <c r="F692" s="7"/>
    </row>
    <row r="693" spans="1:6" ht="15.75" customHeight="1" x14ac:dyDescent="0.2">
      <c r="A693" s="7"/>
      <c r="B693" s="7"/>
      <c r="C693" s="7"/>
      <c r="D693" s="7"/>
      <c r="E693" s="7"/>
      <c r="F693" s="7"/>
    </row>
    <row r="694" spans="1:6" ht="15.75" customHeight="1" x14ac:dyDescent="0.2">
      <c r="A694" s="7"/>
      <c r="B694" s="7"/>
      <c r="C694" s="7"/>
      <c r="D694" s="7"/>
      <c r="E694" s="7"/>
      <c r="F694" s="7"/>
    </row>
    <row r="695" spans="1:6" ht="15.75" customHeight="1" x14ac:dyDescent="0.2">
      <c r="A695" s="7"/>
      <c r="B695" s="7"/>
      <c r="C695" s="7"/>
      <c r="D695" s="7"/>
      <c r="E695" s="7"/>
      <c r="F695" s="7"/>
    </row>
    <row r="696" spans="1:6" ht="15.75" customHeight="1" x14ac:dyDescent="0.2">
      <c r="A696" s="7"/>
      <c r="B696" s="7"/>
      <c r="C696" s="7"/>
      <c r="D696" s="7"/>
      <c r="E696" s="7"/>
      <c r="F696" s="7"/>
    </row>
    <row r="697" spans="1:6" ht="15.75" customHeight="1" x14ac:dyDescent="0.2">
      <c r="A697" s="7"/>
      <c r="B697" s="7"/>
      <c r="C697" s="7"/>
      <c r="D697" s="7"/>
      <c r="E697" s="7"/>
      <c r="F697" s="7"/>
    </row>
    <row r="698" spans="1:6" ht="15.75" customHeight="1" x14ac:dyDescent="0.2">
      <c r="A698" s="7"/>
      <c r="B698" s="7"/>
      <c r="C698" s="7"/>
      <c r="D698" s="7"/>
      <c r="E698" s="7"/>
      <c r="F698" s="7"/>
    </row>
    <row r="699" spans="1:6" ht="15.75" customHeight="1" x14ac:dyDescent="0.2">
      <c r="A699" s="7"/>
      <c r="B699" s="7"/>
      <c r="C699" s="7"/>
      <c r="D699" s="7"/>
      <c r="E699" s="7"/>
      <c r="F699" s="7"/>
    </row>
    <row r="700" spans="1:6" ht="15.75" customHeight="1" x14ac:dyDescent="0.2">
      <c r="A700" s="7"/>
      <c r="B700" s="7"/>
      <c r="C700" s="7"/>
      <c r="D700" s="7"/>
      <c r="E700" s="7"/>
      <c r="F700" s="7"/>
    </row>
    <row r="701" spans="1:6" ht="15.75" customHeight="1" x14ac:dyDescent="0.2">
      <c r="A701" s="7"/>
      <c r="B701" s="7"/>
      <c r="C701" s="7"/>
      <c r="D701" s="7"/>
      <c r="E701" s="7"/>
      <c r="F701" s="7"/>
    </row>
    <row r="702" spans="1:6" ht="15.75" customHeight="1" x14ac:dyDescent="0.2">
      <c r="A702" s="7"/>
      <c r="B702" s="7"/>
      <c r="C702" s="7"/>
      <c r="D702" s="7"/>
      <c r="E702" s="7"/>
      <c r="F702" s="7"/>
    </row>
    <row r="703" spans="1:6" ht="15.75" customHeight="1" x14ac:dyDescent="0.2">
      <c r="A703" s="7"/>
      <c r="B703" s="7"/>
      <c r="C703" s="7"/>
      <c r="D703" s="7"/>
      <c r="E703" s="7"/>
      <c r="F703" s="7"/>
    </row>
    <row r="704" spans="1:6" ht="15.75" customHeight="1" x14ac:dyDescent="0.2">
      <c r="A704" s="7"/>
      <c r="B704" s="7"/>
      <c r="C704" s="7"/>
      <c r="D704" s="7"/>
      <c r="E704" s="7"/>
      <c r="F704" s="7"/>
    </row>
    <row r="705" spans="1:6" ht="15.75" customHeight="1" x14ac:dyDescent="0.2">
      <c r="A705" s="7"/>
      <c r="B705" s="7"/>
      <c r="C705" s="7"/>
      <c r="D705" s="7"/>
      <c r="E705" s="7"/>
      <c r="F705" s="7"/>
    </row>
    <row r="706" spans="1:6" ht="15.75" customHeight="1" x14ac:dyDescent="0.2">
      <c r="A706" s="7"/>
      <c r="B706" s="7"/>
      <c r="C706" s="7"/>
      <c r="D706" s="7"/>
      <c r="E706" s="7"/>
      <c r="F706" s="7"/>
    </row>
    <row r="707" spans="1:6" ht="15.75" customHeight="1" x14ac:dyDescent="0.2">
      <c r="A707" s="7"/>
      <c r="B707" s="7"/>
      <c r="C707" s="7"/>
      <c r="D707" s="7"/>
      <c r="E707" s="7"/>
      <c r="F707" s="7"/>
    </row>
    <row r="708" spans="1:6" ht="15.75" customHeight="1" x14ac:dyDescent="0.2">
      <c r="A708" s="7"/>
      <c r="B708" s="7"/>
      <c r="C708" s="7"/>
      <c r="D708" s="7"/>
      <c r="E708" s="7"/>
      <c r="F708" s="7"/>
    </row>
    <row r="709" spans="1:6" ht="15.75" customHeight="1" x14ac:dyDescent="0.2">
      <c r="A709" s="7"/>
      <c r="B709" s="7"/>
      <c r="C709" s="7"/>
      <c r="D709" s="7"/>
      <c r="E709" s="7"/>
      <c r="F709" s="7"/>
    </row>
    <row r="710" spans="1:6" ht="15.75" customHeight="1" x14ac:dyDescent="0.2">
      <c r="A710" s="7"/>
      <c r="B710" s="7"/>
      <c r="C710" s="7"/>
      <c r="D710" s="7"/>
      <c r="E710" s="7"/>
      <c r="F710" s="7"/>
    </row>
    <row r="711" spans="1:6" ht="15.75" customHeight="1" x14ac:dyDescent="0.2">
      <c r="A711" s="7"/>
      <c r="B711" s="7"/>
      <c r="C711" s="7"/>
      <c r="D711" s="7"/>
      <c r="E711" s="7"/>
      <c r="F711" s="7"/>
    </row>
    <row r="712" spans="1:6" ht="15.75" customHeight="1" x14ac:dyDescent="0.2">
      <c r="A712" s="7"/>
      <c r="B712" s="7"/>
      <c r="C712" s="7"/>
      <c r="D712" s="7"/>
      <c r="E712" s="7"/>
      <c r="F712" s="7"/>
    </row>
    <row r="713" spans="1:6" ht="15.75" customHeight="1" x14ac:dyDescent="0.2">
      <c r="A713" s="7"/>
      <c r="B713" s="7"/>
      <c r="C713" s="7"/>
      <c r="D713" s="7"/>
      <c r="E713" s="7"/>
      <c r="F713" s="7"/>
    </row>
    <row r="714" spans="1:6" ht="15.75" customHeight="1" x14ac:dyDescent="0.2">
      <c r="A714" s="7"/>
      <c r="B714" s="7"/>
      <c r="C714" s="7"/>
      <c r="D714" s="7"/>
      <c r="E714" s="7"/>
      <c r="F714" s="7"/>
    </row>
    <row r="715" spans="1:6" ht="15.75" customHeight="1" x14ac:dyDescent="0.2">
      <c r="A715" s="7"/>
      <c r="B715" s="7"/>
      <c r="C715" s="7"/>
      <c r="D715" s="7"/>
      <c r="E715" s="7"/>
      <c r="F715" s="7"/>
    </row>
    <row r="716" spans="1:6" ht="15.75" customHeight="1" x14ac:dyDescent="0.2">
      <c r="A716" s="7"/>
      <c r="B716" s="7"/>
      <c r="C716" s="7"/>
      <c r="D716" s="7"/>
      <c r="E716" s="7"/>
      <c r="F716" s="7"/>
    </row>
    <row r="717" spans="1:6" ht="15.75" customHeight="1" x14ac:dyDescent="0.2">
      <c r="A717" s="7"/>
      <c r="B717" s="7"/>
      <c r="C717" s="7"/>
      <c r="D717" s="7"/>
      <c r="E717" s="7"/>
      <c r="F717" s="7"/>
    </row>
    <row r="718" spans="1:6" ht="15.75" customHeight="1" x14ac:dyDescent="0.2">
      <c r="A718" s="7"/>
      <c r="B718" s="7"/>
      <c r="C718" s="7"/>
      <c r="D718" s="7"/>
      <c r="E718" s="7"/>
      <c r="F718" s="7"/>
    </row>
    <row r="719" spans="1:6" ht="15.75" customHeight="1" x14ac:dyDescent="0.2">
      <c r="A719" s="7"/>
      <c r="B719" s="7"/>
      <c r="C719" s="7"/>
      <c r="D719" s="7"/>
      <c r="E719" s="7"/>
      <c r="F719" s="7"/>
    </row>
    <row r="720" spans="1:6" ht="15.75" customHeight="1" x14ac:dyDescent="0.2">
      <c r="A720" s="7"/>
      <c r="B720" s="7"/>
      <c r="C720" s="7"/>
      <c r="D720" s="7"/>
      <c r="E720" s="7"/>
      <c r="F720" s="7"/>
    </row>
    <row r="721" spans="1:6" ht="15.75" customHeight="1" x14ac:dyDescent="0.2">
      <c r="A721" s="7"/>
      <c r="B721" s="7"/>
      <c r="C721" s="7"/>
      <c r="D721" s="7"/>
      <c r="E721" s="7"/>
      <c r="F721" s="7"/>
    </row>
    <row r="722" spans="1:6" ht="15.75" customHeight="1" x14ac:dyDescent="0.2">
      <c r="A722" s="7"/>
      <c r="B722" s="7"/>
      <c r="C722" s="7"/>
      <c r="D722" s="7"/>
      <c r="E722" s="7"/>
      <c r="F722" s="7"/>
    </row>
    <row r="723" spans="1:6" ht="15.75" customHeight="1" x14ac:dyDescent="0.2">
      <c r="A723" s="7"/>
      <c r="B723" s="7"/>
      <c r="C723" s="7"/>
      <c r="D723" s="7"/>
      <c r="E723" s="7"/>
      <c r="F723" s="7"/>
    </row>
    <row r="724" spans="1:6" ht="15.75" customHeight="1" x14ac:dyDescent="0.2">
      <c r="A724" s="7"/>
      <c r="B724" s="7"/>
      <c r="C724" s="7"/>
      <c r="D724" s="7"/>
      <c r="E724" s="7"/>
      <c r="F724" s="7"/>
    </row>
    <row r="725" spans="1:6" ht="15.75" customHeight="1" x14ac:dyDescent="0.2">
      <c r="A725" s="7"/>
      <c r="B725" s="7"/>
      <c r="C725" s="7"/>
      <c r="D725" s="7"/>
      <c r="E725" s="7"/>
      <c r="F725" s="7"/>
    </row>
    <row r="726" spans="1:6" ht="15.75" customHeight="1" x14ac:dyDescent="0.2">
      <c r="A726" s="7"/>
      <c r="B726" s="7"/>
      <c r="C726" s="7"/>
      <c r="D726" s="7"/>
      <c r="E726" s="7"/>
      <c r="F726" s="7"/>
    </row>
    <row r="727" spans="1:6" ht="15.75" customHeight="1" x14ac:dyDescent="0.2">
      <c r="A727" s="7"/>
      <c r="B727" s="7"/>
      <c r="C727" s="7"/>
      <c r="D727" s="7"/>
      <c r="E727" s="7"/>
      <c r="F727" s="7"/>
    </row>
    <row r="728" spans="1:6" ht="15.75" customHeight="1" x14ac:dyDescent="0.2">
      <c r="A728" s="7"/>
      <c r="B728" s="7"/>
      <c r="C728" s="7"/>
      <c r="D728" s="7"/>
      <c r="E728" s="7"/>
      <c r="F728" s="7"/>
    </row>
    <row r="729" spans="1:6" ht="15.75" customHeight="1" x14ac:dyDescent="0.2">
      <c r="A729" s="7"/>
      <c r="B729" s="7"/>
      <c r="C729" s="7"/>
      <c r="D729" s="7"/>
      <c r="E729" s="7"/>
      <c r="F729" s="7"/>
    </row>
    <row r="730" spans="1:6" ht="15.75" customHeight="1" x14ac:dyDescent="0.2">
      <c r="A730" s="7"/>
      <c r="B730" s="7"/>
      <c r="C730" s="7"/>
      <c r="D730" s="7"/>
      <c r="E730" s="7"/>
      <c r="F730" s="7"/>
    </row>
    <row r="731" spans="1:6" ht="15.75" customHeight="1" x14ac:dyDescent="0.2">
      <c r="A731" s="7"/>
      <c r="B731" s="7"/>
      <c r="C731" s="7"/>
      <c r="D731" s="7"/>
      <c r="E731" s="7"/>
      <c r="F731" s="7"/>
    </row>
    <row r="732" spans="1:6" ht="15.75" customHeight="1" x14ac:dyDescent="0.2">
      <c r="A732" s="7"/>
      <c r="B732" s="7"/>
      <c r="C732" s="7"/>
      <c r="D732" s="7"/>
      <c r="E732" s="7"/>
      <c r="F732" s="7"/>
    </row>
    <row r="733" spans="1:6" ht="15.75" customHeight="1" x14ac:dyDescent="0.2">
      <c r="A733" s="7"/>
      <c r="B733" s="7"/>
      <c r="C733" s="7"/>
      <c r="D733" s="7"/>
      <c r="E733" s="7"/>
      <c r="F733" s="7"/>
    </row>
    <row r="734" spans="1:6" ht="15.75" customHeight="1" x14ac:dyDescent="0.2">
      <c r="A734" s="7"/>
      <c r="B734" s="7"/>
      <c r="C734" s="7"/>
      <c r="D734" s="7"/>
      <c r="E734" s="7"/>
      <c r="F734" s="7"/>
    </row>
    <row r="735" spans="1:6" ht="15.75" customHeight="1" x14ac:dyDescent="0.2">
      <c r="A735" s="7"/>
      <c r="B735" s="7"/>
      <c r="C735" s="7"/>
      <c r="D735" s="7"/>
      <c r="E735" s="7"/>
      <c r="F735" s="7"/>
    </row>
    <row r="736" spans="1:6" ht="15.75" customHeight="1" x14ac:dyDescent="0.2">
      <c r="A736" s="7"/>
      <c r="B736" s="7"/>
      <c r="C736" s="7"/>
      <c r="D736" s="7"/>
      <c r="E736" s="7"/>
      <c r="F736" s="7"/>
    </row>
    <row r="737" spans="1:6" ht="15.75" customHeight="1" x14ac:dyDescent="0.2">
      <c r="A737" s="7"/>
      <c r="B737" s="7"/>
      <c r="C737" s="7"/>
      <c r="D737" s="7"/>
      <c r="E737" s="7"/>
      <c r="F737" s="7"/>
    </row>
    <row r="738" spans="1:6" ht="15.75" customHeight="1" x14ac:dyDescent="0.2">
      <c r="A738" s="7"/>
      <c r="B738" s="7"/>
      <c r="C738" s="7"/>
      <c r="D738" s="7"/>
      <c r="E738" s="7"/>
      <c r="F738" s="7"/>
    </row>
    <row r="739" spans="1:6" ht="15.75" customHeight="1" x14ac:dyDescent="0.2">
      <c r="A739" s="7"/>
      <c r="B739" s="7"/>
      <c r="C739" s="7"/>
      <c r="D739" s="7"/>
      <c r="E739" s="7"/>
      <c r="F739" s="7"/>
    </row>
    <row r="740" spans="1:6" ht="15.75" customHeight="1" x14ac:dyDescent="0.2">
      <c r="A740" s="7"/>
      <c r="B740" s="7"/>
      <c r="C740" s="7"/>
      <c r="D740" s="7"/>
      <c r="E740" s="7"/>
      <c r="F740" s="7"/>
    </row>
    <row r="741" spans="1:6" ht="15.75" customHeight="1" x14ac:dyDescent="0.2">
      <c r="A741" s="7"/>
      <c r="B741" s="7"/>
      <c r="C741" s="7"/>
      <c r="D741" s="7"/>
      <c r="E741" s="7"/>
      <c r="F741" s="7"/>
    </row>
    <row r="742" spans="1:6" ht="15.75" customHeight="1" x14ac:dyDescent="0.2">
      <c r="A742" s="7"/>
      <c r="B742" s="7"/>
      <c r="C742" s="7"/>
      <c r="D742" s="7"/>
      <c r="E742" s="7"/>
      <c r="F742" s="7"/>
    </row>
    <row r="743" spans="1:6" ht="15.75" customHeight="1" x14ac:dyDescent="0.2">
      <c r="A743" s="7"/>
      <c r="B743" s="7"/>
      <c r="C743" s="7"/>
      <c r="D743" s="7"/>
      <c r="E743" s="7"/>
      <c r="F743" s="7"/>
    </row>
    <row r="744" spans="1:6" ht="15.75" customHeight="1" x14ac:dyDescent="0.2">
      <c r="A744" s="7"/>
      <c r="B744" s="7"/>
      <c r="C744" s="7"/>
      <c r="D744" s="7"/>
      <c r="E744" s="7"/>
      <c r="F744" s="7"/>
    </row>
    <row r="745" spans="1:6" ht="15.75" customHeight="1" x14ac:dyDescent="0.2">
      <c r="A745" s="7"/>
      <c r="B745" s="7"/>
      <c r="C745" s="7"/>
      <c r="D745" s="7"/>
      <c r="E745" s="7"/>
      <c r="F745" s="7"/>
    </row>
    <row r="746" spans="1:6" ht="15.75" customHeight="1" x14ac:dyDescent="0.2">
      <c r="A746" s="7"/>
      <c r="B746" s="7"/>
      <c r="C746" s="7"/>
      <c r="D746" s="7"/>
      <c r="E746" s="7"/>
      <c r="F746" s="7"/>
    </row>
    <row r="747" spans="1:6" ht="15.75" customHeight="1" x14ac:dyDescent="0.2">
      <c r="A747" s="7"/>
      <c r="B747" s="7"/>
      <c r="C747" s="7"/>
      <c r="D747" s="7"/>
      <c r="E747" s="7"/>
      <c r="F747" s="7"/>
    </row>
    <row r="748" spans="1:6" ht="15.75" customHeight="1" x14ac:dyDescent="0.2">
      <c r="A748" s="7"/>
      <c r="B748" s="7"/>
      <c r="C748" s="7"/>
      <c r="D748" s="7"/>
      <c r="E748" s="7"/>
      <c r="F748" s="7"/>
    </row>
    <row r="749" spans="1:6" ht="15.75" customHeight="1" x14ac:dyDescent="0.2">
      <c r="A749" s="7"/>
      <c r="B749" s="7"/>
      <c r="C749" s="7"/>
      <c r="D749" s="7"/>
      <c r="E749" s="7"/>
      <c r="F749" s="7"/>
    </row>
    <row r="750" spans="1:6" ht="15.75" customHeight="1" x14ac:dyDescent="0.2">
      <c r="A750" s="7"/>
      <c r="B750" s="7"/>
      <c r="C750" s="7"/>
      <c r="D750" s="7"/>
      <c r="E750" s="7"/>
      <c r="F750" s="7"/>
    </row>
    <row r="751" spans="1:6" ht="15.75" customHeight="1" x14ac:dyDescent="0.2">
      <c r="A751" s="7"/>
      <c r="B751" s="7"/>
      <c r="C751" s="7"/>
      <c r="D751" s="7"/>
      <c r="E751" s="7"/>
      <c r="F751" s="7"/>
    </row>
    <row r="752" spans="1:6" ht="15.75" customHeight="1" x14ac:dyDescent="0.2">
      <c r="A752" s="7"/>
      <c r="B752" s="7"/>
      <c r="C752" s="7"/>
      <c r="D752" s="7"/>
      <c r="E752" s="7"/>
      <c r="F752" s="7"/>
    </row>
    <row r="753" spans="1:6" ht="15.75" customHeight="1" x14ac:dyDescent="0.2">
      <c r="A753" s="7"/>
      <c r="B753" s="7"/>
      <c r="C753" s="7"/>
      <c r="D753" s="7"/>
      <c r="E753" s="7"/>
      <c r="F753" s="7"/>
    </row>
    <row r="754" spans="1:6" ht="15.75" customHeight="1" x14ac:dyDescent="0.2">
      <c r="A754" s="7"/>
      <c r="B754" s="7"/>
      <c r="C754" s="7"/>
      <c r="D754" s="7"/>
      <c r="E754" s="7"/>
      <c r="F754" s="7"/>
    </row>
    <row r="755" spans="1:6" ht="15.75" customHeight="1" x14ac:dyDescent="0.2">
      <c r="A755" s="7"/>
      <c r="B755" s="7"/>
      <c r="C755" s="7"/>
      <c r="D755" s="7"/>
      <c r="E755" s="7"/>
      <c r="F755" s="7"/>
    </row>
    <row r="756" spans="1:6" ht="15.75" customHeight="1" x14ac:dyDescent="0.2">
      <c r="A756" s="7"/>
      <c r="B756" s="7"/>
      <c r="C756" s="7"/>
      <c r="D756" s="7"/>
      <c r="E756" s="7"/>
      <c r="F756" s="7"/>
    </row>
    <row r="757" spans="1:6" ht="15.75" customHeight="1" x14ac:dyDescent="0.2">
      <c r="A757" s="7"/>
      <c r="B757" s="7"/>
      <c r="C757" s="7"/>
      <c r="D757" s="7"/>
      <c r="E757" s="7"/>
      <c r="F757" s="7"/>
    </row>
    <row r="758" spans="1:6" ht="15.75" customHeight="1" x14ac:dyDescent="0.2">
      <c r="A758" s="7"/>
      <c r="B758" s="7"/>
      <c r="C758" s="7"/>
      <c r="D758" s="7"/>
      <c r="E758" s="7"/>
      <c r="F758" s="7"/>
    </row>
    <row r="759" spans="1:6" ht="15.75" customHeight="1" x14ac:dyDescent="0.2">
      <c r="A759" s="7"/>
      <c r="B759" s="7"/>
      <c r="C759" s="7"/>
      <c r="D759" s="7"/>
      <c r="E759" s="7"/>
      <c r="F759" s="7"/>
    </row>
    <row r="760" spans="1:6" ht="15.75" customHeight="1" x14ac:dyDescent="0.2">
      <c r="A760" s="7"/>
      <c r="B760" s="7"/>
      <c r="C760" s="7"/>
      <c r="D760" s="7"/>
      <c r="E760" s="7"/>
      <c r="F760" s="7"/>
    </row>
    <row r="761" spans="1:6" ht="15.75" customHeight="1" x14ac:dyDescent="0.2">
      <c r="A761" s="7"/>
      <c r="B761" s="7"/>
      <c r="C761" s="7"/>
      <c r="D761" s="7"/>
      <c r="E761" s="7"/>
      <c r="F761" s="7"/>
    </row>
    <row r="762" spans="1:6" ht="15.75" customHeight="1" x14ac:dyDescent="0.2">
      <c r="A762" s="7"/>
      <c r="B762" s="7"/>
      <c r="C762" s="7"/>
      <c r="D762" s="7"/>
      <c r="E762" s="7"/>
      <c r="F762" s="7"/>
    </row>
    <row r="763" spans="1:6" ht="15.75" customHeight="1" x14ac:dyDescent="0.2">
      <c r="A763" s="7"/>
      <c r="B763" s="7"/>
      <c r="C763" s="7"/>
      <c r="D763" s="7"/>
      <c r="E763" s="7"/>
      <c r="F763" s="7"/>
    </row>
    <row r="764" spans="1:6" ht="15.75" customHeight="1" x14ac:dyDescent="0.2">
      <c r="A764" s="7"/>
      <c r="B764" s="7"/>
      <c r="C764" s="7"/>
      <c r="D764" s="7"/>
      <c r="E764" s="7"/>
      <c r="F764" s="7"/>
    </row>
    <row r="765" spans="1:6" ht="15.75" customHeight="1" x14ac:dyDescent="0.2">
      <c r="A765" s="7"/>
      <c r="B765" s="7"/>
      <c r="C765" s="7"/>
      <c r="D765" s="7"/>
      <c r="E765" s="7"/>
      <c r="F765" s="7"/>
    </row>
    <row r="766" spans="1:6" ht="15.75" customHeight="1" x14ac:dyDescent="0.2">
      <c r="A766" s="7"/>
      <c r="B766" s="7"/>
      <c r="C766" s="7"/>
      <c r="D766" s="7"/>
      <c r="E766" s="7"/>
      <c r="F766" s="7"/>
    </row>
    <row r="767" spans="1:6" ht="15.75" customHeight="1" x14ac:dyDescent="0.2">
      <c r="A767" s="7"/>
      <c r="B767" s="7"/>
      <c r="C767" s="7"/>
      <c r="D767" s="7"/>
      <c r="E767" s="7"/>
      <c r="F767" s="7"/>
    </row>
    <row r="768" spans="1:6" ht="15.75" customHeight="1" x14ac:dyDescent="0.2">
      <c r="A768" s="7"/>
      <c r="B768" s="7"/>
      <c r="C768" s="7"/>
      <c r="D768" s="7"/>
      <c r="E768" s="7"/>
      <c r="F768" s="7"/>
    </row>
    <row r="769" spans="1:6" ht="15.75" customHeight="1" x14ac:dyDescent="0.2">
      <c r="A769" s="7"/>
      <c r="B769" s="7"/>
      <c r="C769" s="7"/>
      <c r="D769" s="7"/>
      <c r="E769" s="7"/>
      <c r="F769" s="7"/>
    </row>
    <row r="770" spans="1:6" ht="15.75" customHeight="1" x14ac:dyDescent="0.2">
      <c r="A770" s="7"/>
      <c r="B770" s="7"/>
      <c r="C770" s="7"/>
      <c r="D770" s="7"/>
      <c r="E770" s="7"/>
      <c r="F770" s="7"/>
    </row>
    <row r="771" spans="1:6" ht="15.75" customHeight="1" x14ac:dyDescent="0.2">
      <c r="A771" s="7"/>
      <c r="B771" s="7"/>
      <c r="C771" s="7"/>
      <c r="D771" s="7"/>
      <c r="E771" s="7"/>
      <c r="F771" s="7"/>
    </row>
    <row r="772" spans="1:6" ht="15.75" customHeight="1" x14ac:dyDescent="0.2">
      <c r="A772" s="7"/>
      <c r="B772" s="7"/>
      <c r="C772" s="7"/>
      <c r="D772" s="7"/>
      <c r="E772" s="7"/>
      <c r="F772" s="7"/>
    </row>
    <row r="773" spans="1:6" ht="15.75" customHeight="1" x14ac:dyDescent="0.2">
      <c r="A773" s="7"/>
      <c r="B773" s="7"/>
      <c r="C773" s="7"/>
      <c r="D773" s="7"/>
      <c r="E773" s="7"/>
      <c r="F773" s="7"/>
    </row>
    <row r="774" spans="1:6" ht="15.75" customHeight="1" x14ac:dyDescent="0.2">
      <c r="A774" s="7"/>
      <c r="B774" s="7"/>
      <c r="C774" s="7"/>
      <c r="D774" s="7"/>
      <c r="E774" s="7"/>
      <c r="F774" s="7"/>
    </row>
    <row r="775" spans="1:6" ht="15.75" customHeight="1" x14ac:dyDescent="0.2">
      <c r="A775" s="7"/>
      <c r="B775" s="7"/>
      <c r="C775" s="7"/>
      <c r="D775" s="7"/>
      <c r="E775" s="7"/>
      <c r="F775" s="7"/>
    </row>
    <row r="776" spans="1:6" ht="15.75" customHeight="1" x14ac:dyDescent="0.2">
      <c r="A776" s="7"/>
      <c r="B776" s="7"/>
      <c r="C776" s="7"/>
      <c r="D776" s="7"/>
      <c r="E776" s="7"/>
      <c r="F776" s="7"/>
    </row>
    <row r="777" spans="1:6" ht="15.75" customHeight="1" x14ac:dyDescent="0.2">
      <c r="A777" s="7"/>
      <c r="B777" s="7"/>
      <c r="C777" s="7"/>
      <c r="D777" s="7"/>
      <c r="E777" s="7"/>
      <c r="F777" s="7"/>
    </row>
    <row r="778" spans="1:6" ht="15.75" customHeight="1" x14ac:dyDescent="0.2">
      <c r="A778" s="7"/>
      <c r="B778" s="7"/>
      <c r="C778" s="7"/>
      <c r="D778" s="7"/>
      <c r="E778" s="7"/>
      <c r="F778" s="7"/>
    </row>
    <row r="779" spans="1:6" ht="15.75" customHeight="1" x14ac:dyDescent="0.2">
      <c r="A779" s="7"/>
      <c r="B779" s="7"/>
      <c r="C779" s="7"/>
      <c r="D779" s="7"/>
      <c r="E779" s="7"/>
      <c r="F779" s="7"/>
    </row>
    <row r="780" spans="1:6" ht="15.75" customHeight="1" x14ac:dyDescent="0.2">
      <c r="A780" s="7"/>
      <c r="B780" s="7"/>
      <c r="C780" s="7"/>
      <c r="D780" s="7"/>
      <c r="E780" s="7"/>
      <c r="F780" s="7"/>
    </row>
    <row r="781" spans="1:6" ht="15.75" customHeight="1" x14ac:dyDescent="0.2">
      <c r="A781" s="7"/>
      <c r="B781" s="7"/>
      <c r="C781" s="7"/>
      <c r="D781" s="7"/>
      <c r="E781" s="7"/>
      <c r="F781" s="7"/>
    </row>
    <row r="782" spans="1:6" ht="15.75" customHeight="1" x14ac:dyDescent="0.2">
      <c r="A782" s="7"/>
      <c r="B782" s="7"/>
      <c r="C782" s="7"/>
      <c r="D782" s="7"/>
      <c r="E782" s="7"/>
      <c r="F782" s="7"/>
    </row>
    <row r="783" spans="1:6" ht="15.75" customHeight="1" x14ac:dyDescent="0.2">
      <c r="A783" s="7"/>
      <c r="B783" s="7"/>
      <c r="C783" s="7"/>
      <c r="D783" s="7"/>
      <c r="E783" s="7"/>
      <c r="F783" s="7"/>
    </row>
    <row r="784" spans="1:6" ht="15.75" customHeight="1" x14ac:dyDescent="0.2">
      <c r="A784" s="7"/>
      <c r="B784" s="7"/>
      <c r="C784" s="7"/>
      <c r="D784" s="7"/>
      <c r="E784" s="7"/>
      <c r="F784" s="7"/>
    </row>
    <row r="785" spans="1:6" ht="15.75" customHeight="1" x14ac:dyDescent="0.2">
      <c r="A785" s="7"/>
      <c r="B785" s="7"/>
      <c r="C785" s="7"/>
      <c r="D785" s="7"/>
      <c r="E785" s="7"/>
      <c r="F785" s="7"/>
    </row>
    <row r="786" spans="1:6" ht="15.75" customHeight="1" x14ac:dyDescent="0.2">
      <c r="A786" s="7"/>
      <c r="B786" s="7"/>
      <c r="C786" s="7"/>
      <c r="D786" s="7"/>
      <c r="E786" s="7"/>
      <c r="F786" s="7"/>
    </row>
    <row r="787" spans="1:6" ht="15.75" customHeight="1" x14ac:dyDescent="0.2">
      <c r="A787" s="7"/>
      <c r="B787" s="7"/>
      <c r="C787" s="7"/>
      <c r="D787" s="7"/>
      <c r="E787" s="7"/>
      <c r="F787" s="7"/>
    </row>
    <row r="788" spans="1:6" ht="15.75" customHeight="1" x14ac:dyDescent="0.2">
      <c r="A788" s="7"/>
      <c r="B788" s="7"/>
      <c r="C788" s="7"/>
      <c r="D788" s="7"/>
      <c r="E788" s="7"/>
      <c r="F788" s="7"/>
    </row>
    <row r="789" spans="1:6" ht="15.75" customHeight="1" x14ac:dyDescent="0.2">
      <c r="A789" s="7"/>
      <c r="B789" s="7"/>
      <c r="C789" s="7"/>
      <c r="D789" s="7"/>
      <c r="E789" s="7"/>
      <c r="F789" s="7"/>
    </row>
    <row r="790" spans="1:6" ht="15.75" customHeight="1" x14ac:dyDescent="0.2">
      <c r="A790" s="7"/>
      <c r="B790" s="7"/>
      <c r="C790" s="7"/>
      <c r="D790" s="7"/>
      <c r="E790" s="7"/>
      <c r="F790" s="7"/>
    </row>
    <row r="791" spans="1:6" ht="15.75" customHeight="1" x14ac:dyDescent="0.2">
      <c r="A791" s="7"/>
      <c r="B791" s="7"/>
      <c r="C791" s="7"/>
      <c r="D791" s="7"/>
      <c r="E791" s="7"/>
      <c r="F791" s="7"/>
    </row>
    <row r="792" spans="1:6" ht="15.75" customHeight="1" x14ac:dyDescent="0.2">
      <c r="A792" s="7"/>
      <c r="B792" s="7"/>
      <c r="C792" s="7"/>
      <c r="D792" s="7"/>
      <c r="E792" s="7"/>
      <c r="F792" s="7"/>
    </row>
    <row r="793" spans="1:6" ht="15.75" customHeight="1" x14ac:dyDescent="0.2">
      <c r="A793" s="7"/>
      <c r="B793" s="7"/>
      <c r="C793" s="7"/>
      <c r="D793" s="7"/>
      <c r="E793" s="7"/>
      <c r="F793" s="7"/>
    </row>
    <row r="794" spans="1:6" ht="15.75" customHeight="1" x14ac:dyDescent="0.2">
      <c r="A794" s="7"/>
      <c r="B794" s="7"/>
      <c r="C794" s="7"/>
      <c r="D794" s="7"/>
      <c r="E794" s="7"/>
      <c r="F794" s="7"/>
    </row>
    <row r="795" spans="1:6" ht="15.75" customHeight="1" x14ac:dyDescent="0.2">
      <c r="A795" s="7"/>
      <c r="B795" s="7"/>
      <c r="C795" s="7"/>
      <c r="D795" s="7"/>
      <c r="E795" s="7"/>
      <c r="F795" s="7"/>
    </row>
    <row r="796" spans="1:6" ht="15.75" customHeight="1" x14ac:dyDescent="0.2">
      <c r="A796" s="7"/>
      <c r="B796" s="7"/>
      <c r="C796" s="7"/>
      <c r="D796" s="7"/>
      <c r="E796" s="7"/>
      <c r="F796" s="7"/>
    </row>
    <row r="797" spans="1:6" ht="15.75" customHeight="1" x14ac:dyDescent="0.2">
      <c r="A797" s="7"/>
      <c r="B797" s="7"/>
      <c r="C797" s="7"/>
      <c r="D797" s="7"/>
      <c r="E797" s="7"/>
      <c r="F797" s="7"/>
    </row>
    <row r="798" spans="1:6" ht="15.75" customHeight="1" x14ac:dyDescent="0.2">
      <c r="A798" s="7"/>
      <c r="B798" s="7"/>
      <c r="C798" s="7"/>
      <c r="D798" s="7"/>
      <c r="E798" s="7"/>
      <c r="F798" s="7"/>
    </row>
    <row r="799" spans="1:6" ht="15.75" customHeight="1" x14ac:dyDescent="0.2">
      <c r="A799" s="7"/>
      <c r="B799" s="7"/>
      <c r="C799" s="7"/>
      <c r="D799" s="7"/>
      <c r="E799" s="7"/>
      <c r="F799" s="7"/>
    </row>
    <row r="800" spans="1:6" ht="15.75" customHeight="1" x14ac:dyDescent="0.2">
      <c r="A800" s="7"/>
      <c r="B800" s="7"/>
      <c r="C800" s="7"/>
      <c r="D800" s="7"/>
      <c r="E800" s="7"/>
      <c r="F800" s="7"/>
    </row>
    <row r="801" spans="1:6" ht="15.75" customHeight="1" x14ac:dyDescent="0.2">
      <c r="A801" s="7"/>
      <c r="B801" s="7"/>
      <c r="C801" s="7"/>
      <c r="D801" s="7"/>
      <c r="E801" s="7"/>
      <c r="F801" s="7"/>
    </row>
    <row r="802" spans="1:6" ht="15.75" customHeight="1" x14ac:dyDescent="0.2">
      <c r="A802" s="7"/>
      <c r="B802" s="7"/>
      <c r="C802" s="7"/>
      <c r="D802" s="7"/>
      <c r="E802" s="7"/>
      <c r="F802" s="7"/>
    </row>
    <row r="803" spans="1:6" ht="15.75" customHeight="1" x14ac:dyDescent="0.2">
      <c r="A803" s="7"/>
      <c r="B803" s="7"/>
      <c r="C803" s="7"/>
      <c r="D803" s="7"/>
      <c r="E803" s="7"/>
      <c r="F803" s="7"/>
    </row>
    <row r="804" spans="1:6" ht="15.75" customHeight="1" x14ac:dyDescent="0.2">
      <c r="A804" s="7"/>
      <c r="B804" s="7"/>
      <c r="C804" s="7"/>
      <c r="D804" s="7"/>
      <c r="E804" s="7"/>
      <c r="F804" s="7"/>
    </row>
    <row r="805" spans="1:6" ht="15.75" customHeight="1" x14ac:dyDescent="0.2">
      <c r="A805" s="7"/>
      <c r="B805" s="7"/>
      <c r="C805" s="7"/>
      <c r="D805" s="7"/>
      <c r="E805" s="7"/>
      <c r="F805" s="7"/>
    </row>
    <row r="806" spans="1:6" ht="15.75" customHeight="1" x14ac:dyDescent="0.2">
      <c r="A806" s="7"/>
      <c r="B806" s="7"/>
      <c r="C806" s="7"/>
      <c r="D806" s="7"/>
      <c r="E806" s="7"/>
      <c r="F806" s="7"/>
    </row>
    <row r="807" spans="1:6" ht="15.75" customHeight="1" x14ac:dyDescent="0.2">
      <c r="A807" s="7"/>
      <c r="B807" s="7"/>
      <c r="C807" s="7"/>
      <c r="D807" s="7"/>
      <c r="E807" s="7"/>
      <c r="F807" s="7"/>
    </row>
    <row r="808" spans="1:6" ht="15.75" customHeight="1" x14ac:dyDescent="0.2">
      <c r="A808" s="7"/>
      <c r="B808" s="7"/>
      <c r="C808" s="7"/>
      <c r="D808" s="7"/>
      <c r="E808" s="7"/>
      <c r="F808" s="7"/>
    </row>
    <row r="809" spans="1:6" ht="15.75" customHeight="1" x14ac:dyDescent="0.2">
      <c r="A809" s="7"/>
      <c r="B809" s="7"/>
      <c r="C809" s="7"/>
      <c r="D809" s="7"/>
      <c r="E809" s="7"/>
      <c r="F809" s="7"/>
    </row>
    <row r="810" spans="1:6" ht="15.75" customHeight="1" x14ac:dyDescent="0.2">
      <c r="A810" s="7"/>
      <c r="B810" s="7"/>
      <c r="C810" s="7"/>
      <c r="D810" s="7"/>
      <c r="E810" s="7"/>
      <c r="F810" s="7"/>
    </row>
    <row r="811" spans="1:6" ht="15.75" customHeight="1" x14ac:dyDescent="0.2">
      <c r="A811" s="7"/>
      <c r="B811" s="7"/>
      <c r="C811" s="7"/>
      <c r="D811" s="7"/>
      <c r="E811" s="7"/>
      <c r="F811" s="7"/>
    </row>
    <row r="812" spans="1:6" ht="15.75" customHeight="1" x14ac:dyDescent="0.2">
      <c r="A812" s="7"/>
      <c r="B812" s="7"/>
      <c r="C812" s="7"/>
      <c r="D812" s="7"/>
      <c r="E812" s="7"/>
      <c r="F812" s="7"/>
    </row>
    <row r="813" spans="1:6" ht="15.75" customHeight="1" x14ac:dyDescent="0.2">
      <c r="A813" s="7"/>
      <c r="B813" s="7"/>
      <c r="C813" s="7"/>
      <c r="D813" s="7"/>
      <c r="E813" s="7"/>
      <c r="F813" s="7"/>
    </row>
    <row r="814" spans="1:6" ht="15.75" customHeight="1" x14ac:dyDescent="0.2">
      <c r="A814" s="7"/>
      <c r="B814" s="7"/>
      <c r="C814" s="7"/>
      <c r="D814" s="7"/>
      <c r="E814" s="7"/>
      <c r="F814" s="7"/>
    </row>
    <row r="815" spans="1:6" ht="15.75" customHeight="1" x14ac:dyDescent="0.2">
      <c r="A815" s="7"/>
      <c r="B815" s="7"/>
      <c r="C815" s="7"/>
      <c r="D815" s="7"/>
      <c r="E815" s="7"/>
      <c r="F815" s="7"/>
    </row>
    <row r="816" spans="1:6" ht="15.75" customHeight="1" x14ac:dyDescent="0.2">
      <c r="A816" s="7"/>
      <c r="B816" s="7"/>
      <c r="C816" s="7"/>
      <c r="D816" s="7"/>
      <c r="E816" s="7"/>
      <c r="F816" s="7"/>
    </row>
    <row r="817" spans="1:6" ht="15.75" customHeight="1" x14ac:dyDescent="0.2">
      <c r="A817" s="7"/>
      <c r="B817" s="7"/>
      <c r="C817" s="7"/>
      <c r="D817" s="7"/>
      <c r="E817" s="7"/>
      <c r="F817" s="7"/>
    </row>
    <row r="818" spans="1:6" ht="15.75" customHeight="1" x14ac:dyDescent="0.2">
      <c r="A818" s="7"/>
      <c r="B818" s="7"/>
      <c r="C818" s="7"/>
      <c r="D818" s="7"/>
      <c r="E818" s="7"/>
      <c r="F818" s="7"/>
    </row>
    <row r="819" spans="1:6" ht="15.75" customHeight="1" x14ac:dyDescent="0.2">
      <c r="A819" s="7"/>
      <c r="B819" s="7"/>
      <c r="C819" s="7"/>
      <c r="D819" s="7"/>
      <c r="E819" s="7"/>
      <c r="F819" s="7"/>
    </row>
    <row r="820" spans="1:6" ht="15.75" customHeight="1" x14ac:dyDescent="0.2">
      <c r="A820" s="7"/>
      <c r="B820" s="7"/>
      <c r="C820" s="7"/>
      <c r="D820" s="7"/>
      <c r="E820" s="7"/>
      <c r="F820" s="7"/>
    </row>
    <row r="821" spans="1:6" ht="15.75" customHeight="1" x14ac:dyDescent="0.2">
      <c r="A821" s="7"/>
      <c r="B821" s="7"/>
      <c r="C821" s="7"/>
      <c r="D821" s="7"/>
      <c r="E821" s="7"/>
      <c r="F821" s="7"/>
    </row>
    <row r="822" spans="1:6" ht="15.75" customHeight="1" x14ac:dyDescent="0.2">
      <c r="A822" s="7"/>
      <c r="B822" s="7"/>
      <c r="C822" s="7"/>
      <c r="D822" s="7"/>
      <c r="E822" s="7"/>
      <c r="F822" s="7"/>
    </row>
    <row r="823" spans="1:6" ht="15.75" customHeight="1" x14ac:dyDescent="0.2">
      <c r="A823" s="7"/>
      <c r="B823" s="7"/>
      <c r="C823" s="7"/>
      <c r="D823" s="7"/>
      <c r="E823" s="7"/>
      <c r="F823" s="7"/>
    </row>
    <row r="824" spans="1:6" ht="15.75" customHeight="1" x14ac:dyDescent="0.2">
      <c r="A824" s="7"/>
      <c r="B824" s="7"/>
      <c r="C824" s="7"/>
      <c r="D824" s="7"/>
      <c r="E824" s="7"/>
      <c r="F824" s="7"/>
    </row>
    <row r="825" spans="1:6" ht="15.75" customHeight="1" x14ac:dyDescent="0.2">
      <c r="A825" s="7"/>
      <c r="B825" s="7"/>
      <c r="C825" s="7"/>
      <c r="D825" s="7"/>
      <c r="E825" s="7"/>
      <c r="F825" s="7"/>
    </row>
    <row r="826" spans="1:6" ht="15.75" customHeight="1" x14ac:dyDescent="0.2">
      <c r="A826" s="7"/>
      <c r="B826" s="7"/>
      <c r="C826" s="7"/>
      <c r="D826" s="7"/>
      <c r="E826" s="7"/>
      <c r="F826" s="7"/>
    </row>
    <row r="827" spans="1:6" ht="15.75" customHeight="1" x14ac:dyDescent="0.2">
      <c r="A827" s="7"/>
      <c r="B827" s="7"/>
      <c r="C827" s="7"/>
      <c r="D827" s="7"/>
      <c r="E827" s="7"/>
      <c r="F827" s="7"/>
    </row>
    <row r="828" spans="1:6" ht="15.75" customHeight="1" x14ac:dyDescent="0.2">
      <c r="A828" s="7"/>
      <c r="B828" s="7"/>
      <c r="C828" s="7"/>
      <c r="D828" s="7"/>
      <c r="E828" s="7"/>
      <c r="F828" s="7"/>
    </row>
    <row r="829" spans="1:6" ht="15.75" customHeight="1" x14ac:dyDescent="0.2">
      <c r="A829" s="7"/>
      <c r="B829" s="7"/>
      <c r="C829" s="7"/>
      <c r="D829" s="7"/>
      <c r="E829" s="7"/>
      <c r="F829" s="7"/>
    </row>
    <row r="830" spans="1:6" ht="15.75" customHeight="1" x14ac:dyDescent="0.2">
      <c r="A830" s="7"/>
      <c r="B830" s="7"/>
      <c r="C830" s="7"/>
      <c r="D830" s="7"/>
      <c r="E830" s="7"/>
      <c r="F830" s="7"/>
    </row>
    <row r="831" spans="1:6" ht="15.75" customHeight="1" x14ac:dyDescent="0.2">
      <c r="A831" s="7"/>
      <c r="B831" s="7"/>
      <c r="C831" s="7"/>
      <c r="D831" s="7"/>
      <c r="E831" s="7"/>
      <c r="F831" s="7"/>
    </row>
    <row r="832" spans="1:6" ht="15.75" customHeight="1" x14ac:dyDescent="0.2">
      <c r="A832" s="7"/>
      <c r="B832" s="7"/>
      <c r="C832" s="7"/>
      <c r="D832" s="7"/>
      <c r="E832" s="7"/>
      <c r="F832" s="7"/>
    </row>
    <row r="833" spans="1:6" ht="15.75" customHeight="1" x14ac:dyDescent="0.2">
      <c r="A833" s="7"/>
      <c r="B833" s="7"/>
      <c r="C833" s="7"/>
      <c r="D833" s="7"/>
      <c r="E833" s="7"/>
      <c r="F833" s="7"/>
    </row>
    <row r="834" spans="1:6" ht="15.75" customHeight="1" x14ac:dyDescent="0.2">
      <c r="A834" s="7"/>
      <c r="B834" s="7"/>
      <c r="C834" s="7"/>
      <c r="D834" s="7"/>
      <c r="E834" s="7"/>
      <c r="F834" s="7"/>
    </row>
    <row r="835" spans="1:6" ht="15.75" customHeight="1" x14ac:dyDescent="0.2">
      <c r="A835" s="7"/>
      <c r="B835" s="7"/>
      <c r="C835" s="7"/>
      <c r="D835" s="7"/>
      <c r="E835" s="7"/>
      <c r="F835" s="7"/>
    </row>
    <row r="836" spans="1:6" ht="15.75" customHeight="1" x14ac:dyDescent="0.2">
      <c r="A836" s="7"/>
      <c r="B836" s="7"/>
      <c r="C836" s="7"/>
      <c r="D836" s="7"/>
      <c r="E836" s="7"/>
      <c r="F836" s="7"/>
    </row>
    <row r="837" spans="1:6" ht="15.75" customHeight="1" x14ac:dyDescent="0.2">
      <c r="A837" s="7"/>
      <c r="B837" s="7"/>
      <c r="C837" s="7"/>
      <c r="D837" s="7"/>
      <c r="E837" s="7"/>
      <c r="F837" s="7"/>
    </row>
    <row r="838" spans="1:6" ht="15.75" customHeight="1" x14ac:dyDescent="0.2">
      <c r="A838" s="7"/>
      <c r="B838" s="7"/>
      <c r="C838" s="7"/>
      <c r="D838" s="7"/>
      <c r="E838" s="7"/>
      <c r="F838" s="7"/>
    </row>
    <row r="839" spans="1:6" ht="15.75" customHeight="1" x14ac:dyDescent="0.2">
      <c r="A839" s="7"/>
      <c r="B839" s="7"/>
      <c r="C839" s="7"/>
      <c r="D839" s="7"/>
      <c r="E839" s="7"/>
      <c r="F839" s="7"/>
    </row>
    <row r="840" spans="1:6" ht="15.75" customHeight="1" x14ac:dyDescent="0.2">
      <c r="A840" s="7"/>
      <c r="B840" s="7"/>
      <c r="C840" s="7"/>
      <c r="D840" s="7"/>
      <c r="E840" s="7"/>
      <c r="F840" s="7"/>
    </row>
    <row r="841" spans="1:6" ht="15.75" customHeight="1" x14ac:dyDescent="0.2">
      <c r="A841" s="7"/>
      <c r="B841" s="7"/>
      <c r="C841" s="7"/>
      <c r="D841" s="7"/>
      <c r="E841" s="7"/>
      <c r="F841" s="7"/>
    </row>
    <row r="842" spans="1:6" ht="15.75" customHeight="1" x14ac:dyDescent="0.2">
      <c r="A842" s="7"/>
      <c r="B842" s="7"/>
      <c r="C842" s="7"/>
      <c r="D842" s="7"/>
      <c r="E842" s="7"/>
      <c r="F842" s="7"/>
    </row>
    <row r="843" spans="1:6" ht="15.75" customHeight="1" x14ac:dyDescent="0.2">
      <c r="A843" s="7"/>
      <c r="B843" s="7"/>
      <c r="C843" s="7"/>
      <c r="D843" s="7"/>
      <c r="E843" s="7"/>
      <c r="F843" s="7"/>
    </row>
    <row r="844" spans="1:6" ht="15.75" customHeight="1" x14ac:dyDescent="0.2">
      <c r="A844" s="7"/>
      <c r="B844" s="7"/>
      <c r="C844" s="7"/>
      <c r="D844" s="7"/>
      <c r="E844" s="7"/>
      <c r="F844" s="7"/>
    </row>
    <row r="845" spans="1:6" ht="15.75" customHeight="1" x14ac:dyDescent="0.2">
      <c r="A845" s="7"/>
      <c r="B845" s="7"/>
      <c r="C845" s="7"/>
      <c r="D845" s="7"/>
      <c r="E845" s="7"/>
      <c r="F845" s="7"/>
    </row>
    <row r="846" spans="1:6" ht="15.75" customHeight="1" x14ac:dyDescent="0.2">
      <c r="A846" s="7"/>
      <c r="B846" s="7"/>
      <c r="C846" s="7"/>
      <c r="D846" s="7"/>
      <c r="E846" s="7"/>
      <c r="F846" s="7"/>
    </row>
    <row r="847" spans="1:6" ht="15.75" customHeight="1" x14ac:dyDescent="0.2">
      <c r="A847" s="7"/>
      <c r="B847" s="7"/>
      <c r="C847" s="7"/>
      <c r="D847" s="7"/>
      <c r="E847" s="7"/>
      <c r="F847" s="7"/>
    </row>
    <row r="848" spans="1:6" ht="15.75" customHeight="1" x14ac:dyDescent="0.2">
      <c r="A848" s="7"/>
      <c r="B848" s="7"/>
      <c r="C848" s="7"/>
      <c r="D848" s="7"/>
      <c r="E848" s="7"/>
      <c r="F848" s="7"/>
    </row>
    <row r="849" spans="1:6" ht="15.75" customHeight="1" x14ac:dyDescent="0.2">
      <c r="A849" s="7"/>
      <c r="B849" s="7"/>
      <c r="C849" s="7"/>
      <c r="D849" s="7"/>
      <c r="E849" s="7"/>
      <c r="F849" s="7"/>
    </row>
    <row r="850" spans="1:6" ht="15.75" customHeight="1" x14ac:dyDescent="0.2">
      <c r="A850" s="7"/>
      <c r="B850" s="7"/>
      <c r="C850" s="7"/>
      <c r="D850" s="7"/>
      <c r="E850" s="7"/>
      <c r="F850" s="7"/>
    </row>
    <row r="851" spans="1:6" ht="15.75" customHeight="1" x14ac:dyDescent="0.2">
      <c r="A851" s="7"/>
      <c r="B851" s="7"/>
      <c r="C851" s="7"/>
      <c r="D851" s="7"/>
      <c r="E851" s="7"/>
      <c r="F851" s="7"/>
    </row>
    <row r="852" spans="1:6" ht="15.75" customHeight="1" x14ac:dyDescent="0.2">
      <c r="A852" s="7"/>
      <c r="B852" s="7"/>
      <c r="C852" s="7"/>
      <c r="D852" s="7"/>
      <c r="E852" s="7"/>
      <c r="F852" s="7"/>
    </row>
    <row r="853" spans="1:6" ht="15.75" customHeight="1" x14ac:dyDescent="0.2">
      <c r="A853" s="7"/>
      <c r="B853" s="7"/>
      <c r="C853" s="7"/>
      <c r="D853" s="7"/>
      <c r="E853" s="7"/>
      <c r="F853" s="7"/>
    </row>
    <row r="854" spans="1:6" ht="15.75" customHeight="1" x14ac:dyDescent="0.2">
      <c r="A854" s="7"/>
      <c r="B854" s="7"/>
      <c r="C854" s="7"/>
      <c r="D854" s="7"/>
      <c r="E854" s="7"/>
      <c r="F854" s="7"/>
    </row>
    <row r="855" spans="1:6" ht="15.75" customHeight="1" x14ac:dyDescent="0.2">
      <c r="A855" s="7"/>
      <c r="B855" s="7"/>
      <c r="C855" s="7"/>
      <c r="D855" s="7"/>
      <c r="E855" s="7"/>
      <c r="F855" s="7"/>
    </row>
    <row r="856" spans="1:6" ht="15.75" customHeight="1" x14ac:dyDescent="0.2">
      <c r="A856" s="7"/>
      <c r="B856" s="7"/>
      <c r="C856" s="7"/>
      <c r="D856" s="7"/>
      <c r="E856" s="7"/>
      <c r="F856" s="7"/>
    </row>
    <row r="857" spans="1:6" ht="15.75" customHeight="1" x14ac:dyDescent="0.2">
      <c r="A857" s="7"/>
      <c r="B857" s="7"/>
      <c r="C857" s="7"/>
      <c r="D857" s="7"/>
      <c r="E857" s="7"/>
      <c r="F857" s="7"/>
    </row>
    <row r="858" spans="1:6" ht="15.75" customHeight="1" x14ac:dyDescent="0.2">
      <c r="A858" s="7"/>
      <c r="B858" s="7"/>
      <c r="C858" s="7"/>
      <c r="D858" s="7"/>
      <c r="E858" s="7"/>
      <c r="F858" s="7"/>
    </row>
    <row r="859" spans="1:6" ht="15.75" customHeight="1" x14ac:dyDescent="0.2">
      <c r="A859" s="7"/>
      <c r="B859" s="7"/>
      <c r="C859" s="7"/>
      <c r="D859" s="7"/>
      <c r="E859" s="7"/>
      <c r="F859" s="7"/>
    </row>
    <row r="860" spans="1:6" ht="15.75" customHeight="1" x14ac:dyDescent="0.2">
      <c r="A860" s="7"/>
      <c r="B860" s="7"/>
      <c r="C860" s="7"/>
      <c r="D860" s="7"/>
      <c r="E860" s="7"/>
      <c r="F860" s="7"/>
    </row>
    <row r="861" spans="1:6" ht="15.75" customHeight="1" x14ac:dyDescent="0.2">
      <c r="A861" s="7"/>
      <c r="B861" s="7"/>
      <c r="C861" s="7"/>
      <c r="D861" s="7"/>
      <c r="E861" s="7"/>
      <c r="F861" s="7"/>
    </row>
    <row r="862" spans="1:6" ht="15.75" customHeight="1" x14ac:dyDescent="0.2">
      <c r="A862" s="7"/>
      <c r="B862" s="7"/>
      <c r="C862" s="7"/>
      <c r="D862" s="7"/>
      <c r="E862" s="7"/>
      <c r="F862" s="7"/>
    </row>
    <row r="863" spans="1:6" ht="15.75" customHeight="1" x14ac:dyDescent="0.2">
      <c r="A863" s="7"/>
      <c r="B863" s="7"/>
      <c r="C863" s="7"/>
      <c r="D863" s="7"/>
      <c r="E863" s="7"/>
      <c r="F863" s="7"/>
    </row>
    <row r="864" spans="1:6" ht="15.75" customHeight="1" x14ac:dyDescent="0.2">
      <c r="A864" s="7"/>
      <c r="B864" s="7"/>
      <c r="C864" s="7"/>
      <c r="D864" s="7"/>
      <c r="E864" s="7"/>
      <c r="F864" s="7"/>
    </row>
    <row r="865" spans="1:6" ht="15.75" customHeight="1" x14ac:dyDescent="0.2">
      <c r="A865" s="7"/>
      <c r="B865" s="7"/>
      <c r="C865" s="7"/>
      <c r="D865" s="7"/>
      <c r="E865" s="7"/>
      <c r="F865" s="7"/>
    </row>
    <row r="866" spans="1:6" ht="15.75" customHeight="1" x14ac:dyDescent="0.2">
      <c r="A866" s="7"/>
      <c r="B866" s="7"/>
      <c r="C866" s="7"/>
      <c r="D866" s="7"/>
      <c r="E866" s="7"/>
      <c r="F866" s="7"/>
    </row>
    <row r="867" spans="1:6" ht="15.75" customHeight="1" x14ac:dyDescent="0.2">
      <c r="A867" s="7"/>
      <c r="B867" s="7"/>
      <c r="C867" s="7"/>
      <c r="D867" s="7"/>
      <c r="E867" s="7"/>
      <c r="F867" s="7"/>
    </row>
    <row r="868" spans="1:6" ht="15.75" customHeight="1" x14ac:dyDescent="0.2">
      <c r="A868" s="7"/>
      <c r="B868" s="7"/>
      <c r="C868" s="7"/>
      <c r="D868" s="7"/>
      <c r="E868" s="7"/>
      <c r="F868" s="7"/>
    </row>
    <row r="869" spans="1:6" ht="15.75" customHeight="1" x14ac:dyDescent="0.2">
      <c r="A869" s="7"/>
      <c r="B869" s="7"/>
      <c r="C869" s="7"/>
      <c r="D869" s="7"/>
      <c r="E869" s="7"/>
      <c r="F869" s="7"/>
    </row>
    <row r="870" spans="1:6" ht="15.75" customHeight="1" x14ac:dyDescent="0.2">
      <c r="A870" s="7"/>
      <c r="B870" s="7"/>
      <c r="C870" s="7"/>
      <c r="D870" s="7"/>
      <c r="E870" s="7"/>
      <c r="F870" s="7"/>
    </row>
    <row r="871" spans="1:6" ht="15.75" customHeight="1" x14ac:dyDescent="0.2">
      <c r="A871" s="7"/>
      <c r="B871" s="7"/>
      <c r="C871" s="7"/>
      <c r="D871" s="7"/>
      <c r="E871" s="7"/>
      <c r="F871" s="7"/>
    </row>
    <row r="872" spans="1:6" ht="15.75" customHeight="1" x14ac:dyDescent="0.2">
      <c r="A872" s="7"/>
      <c r="B872" s="7"/>
      <c r="C872" s="7"/>
      <c r="D872" s="7"/>
      <c r="E872" s="7"/>
      <c r="F872" s="7"/>
    </row>
    <row r="873" spans="1:6" ht="15.75" customHeight="1" x14ac:dyDescent="0.2">
      <c r="A873" s="7"/>
      <c r="B873" s="7"/>
      <c r="C873" s="7"/>
      <c r="D873" s="7"/>
      <c r="E873" s="7"/>
      <c r="F873" s="7"/>
    </row>
    <row r="874" spans="1:6" ht="15.75" customHeight="1" x14ac:dyDescent="0.2">
      <c r="A874" s="7"/>
      <c r="B874" s="7"/>
      <c r="C874" s="7"/>
      <c r="D874" s="7"/>
      <c r="E874" s="7"/>
      <c r="F874" s="7"/>
    </row>
    <row r="875" spans="1:6" ht="15.75" customHeight="1" x14ac:dyDescent="0.2">
      <c r="A875" s="7"/>
      <c r="B875" s="7"/>
      <c r="C875" s="7"/>
      <c r="D875" s="7"/>
      <c r="E875" s="7"/>
      <c r="F875" s="7"/>
    </row>
    <row r="876" spans="1:6" ht="15.75" customHeight="1" x14ac:dyDescent="0.2">
      <c r="A876" s="7"/>
      <c r="B876" s="7"/>
      <c r="C876" s="7"/>
      <c r="D876" s="7"/>
      <c r="E876" s="7"/>
      <c r="F876" s="7"/>
    </row>
    <row r="877" spans="1:6" ht="15.75" customHeight="1" x14ac:dyDescent="0.2">
      <c r="A877" s="7"/>
      <c r="B877" s="7"/>
      <c r="C877" s="7"/>
      <c r="D877" s="7"/>
      <c r="E877" s="7"/>
      <c r="F877" s="7"/>
    </row>
    <row r="878" spans="1:6" ht="15.75" customHeight="1" x14ac:dyDescent="0.2">
      <c r="A878" s="7"/>
      <c r="B878" s="7"/>
      <c r="C878" s="7"/>
      <c r="D878" s="7"/>
      <c r="E878" s="7"/>
      <c r="F878" s="7"/>
    </row>
    <row r="879" spans="1:6" ht="15.75" customHeight="1" x14ac:dyDescent="0.2">
      <c r="A879" s="7"/>
      <c r="B879" s="7"/>
      <c r="C879" s="7"/>
      <c r="D879" s="7"/>
      <c r="E879" s="7"/>
      <c r="F879" s="7"/>
    </row>
    <row r="880" spans="1:6" ht="15.75" customHeight="1" x14ac:dyDescent="0.2">
      <c r="A880" s="7"/>
      <c r="B880" s="7"/>
      <c r="C880" s="7"/>
      <c r="D880" s="7"/>
      <c r="E880" s="7"/>
      <c r="F880" s="7"/>
    </row>
    <row r="881" spans="1:6" ht="15.75" customHeight="1" x14ac:dyDescent="0.2">
      <c r="A881" s="7"/>
      <c r="B881" s="7"/>
      <c r="C881" s="7"/>
      <c r="D881" s="7"/>
      <c r="E881" s="7"/>
      <c r="F881" s="7"/>
    </row>
    <row r="882" spans="1:6" ht="15.75" customHeight="1" x14ac:dyDescent="0.2">
      <c r="A882" s="7"/>
      <c r="B882" s="7"/>
      <c r="C882" s="7"/>
      <c r="D882" s="7"/>
      <c r="E882" s="7"/>
      <c r="F882" s="7"/>
    </row>
    <row r="883" spans="1:6" ht="15.75" customHeight="1" x14ac:dyDescent="0.2">
      <c r="A883" s="7"/>
      <c r="B883" s="7"/>
      <c r="C883" s="7"/>
      <c r="D883" s="7"/>
      <c r="E883" s="7"/>
      <c r="F883" s="7"/>
    </row>
    <row r="884" spans="1:6" ht="15.75" customHeight="1" x14ac:dyDescent="0.2">
      <c r="A884" s="7"/>
      <c r="B884" s="7"/>
      <c r="C884" s="7"/>
      <c r="D884" s="7"/>
      <c r="E884" s="7"/>
      <c r="F884" s="7"/>
    </row>
    <row r="885" spans="1:6" ht="15.75" customHeight="1" x14ac:dyDescent="0.2">
      <c r="A885" s="7"/>
      <c r="B885" s="7"/>
      <c r="C885" s="7"/>
      <c r="D885" s="7"/>
      <c r="E885" s="7"/>
      <c r="F885" s="7"/>
    </row>
    <row r="886" spans="1:6" ht="15.75" customHeight="1" x14ac:dyDescent="0.2">
      <c r="A886" s="7"/>
      <c r="B886" s="7"/>
      <c r="C886" s="7"/>
      <c r="D886" s="7"/>
      <c r="E886" s="7"/>
      <c r="F886" s="7"/>
    </row>
    <row r="887" spans="1:6" ht="15.75" customHeight="1" x14ac:dyDescent="0.2">
      <c r="A887" s="7"/>
      <c r="B887" s="7"/>
      <c r="C887" s="7"/>
      <c r="D887" s="7"/>
      <c r="E887" s="7"/>
      <c r="F887" s="7"/>
    </row>
    <row r="888" spans="1:6" ht="15.75" customHeight="1" x14ac:dyDescent="0.2">
      <c r="A888" s="7"/>
      <c r="B888" s="7"/>
      <c r="C888" s="7"/>
      <c r="D888" s="7"/>
      <c r="E888" s="7"/>
      <c r="F888" s="7"/>
    </row>
    <row r="889" spans="1:6" ht="15.75" customHeight="1" x14ac:dyDescent="0.2">
      <c r="A889" s="7"/>
      <c r="B889" s="7"/>
      <c r="C889" s="7"/>
      <c r="D889" s="7"/>
      <c r="E889" s="7"/>
      <c r="F889" s="7"/>
    </row>
    <row r="890" spans="1:6" ht="15.75" customHeight="1" x14ac:dyDescent="0.2">
      <c r="A890" s="7"/>
      <c r="B890" s="7"/>
      <c r="C890" s="7"/>
      <c r="D890" s="7"/>
      <c r="E890" s="7"/>
      <c r="F890" s="7"/>
    </row>
    <row r="891" spans="1:6" ht="15.75" customHeight="1" x14ac:dyDescent="0.2">
      <c r="A891" s="7"/>
      <c r="B891" s="7"/>
      <c r="C891" s="7"/>
      <c r="D891" s="7"/>
      <c r="E891" s="7"/>
      <c r="F891" s="7"/>
    </row>
    <row r="892" spans="1:6" ht="15.75" customHeight="1" x14ac:dyDescent="0.2">
      <c r="A892" s="7"/>
      <c r="B892" s="7"/>
      <c r="C892" s="7"/>
      <c r="D892" s="7"/>
      <c r="E892" s="7"/>
      <c r="F892" s="7"/>
    </row>
    <row r="893" spans="1:6" ht="15.75" customHeight="1" x14ac:dyDescent="0.2">
      <c r="A893" s="7"/>
      <c r="B893" s="7"/>
      <c r="C893" s="7"/>
      <c r="D893" s="7"/>
      <c r="E893" s="7"/>
      <c r="F893" s="7"/>
    </row>
    <row r="894" spans="1:6" ht="15.75" customHeight="1" x14ac:dyDescent="0.2">
      <c r="A894" s="7"/>
      <c r="B894" s="7"/>
      <c r="C894" s="7"/>
      <c r="D894" s="7"/>
      <c r="E894" s="7"/>
      <c r="F894" s="7"/>
    </row>
    <row r="895" spans="1:6" ht="15.75" customHeight="1" x14ac:dyDescent="0.2">
      <c r="A895" s="7"/>
      <c r="B895" s="7"/>
      <c r="C895" s="7"/>
      <c r="D895" s="7"/>
      <c r="E895" s="7"/>
      <c r="F895" s="7"/>
    </row>
    <row r="896" spans="1:6" ht="15.75" customHeight="1" x14ac:dyDescent="0.2">
      <c r="A896" s="7"/>
      <c r="B896" s="7"/>
      <c r="C896" s="7"/>
      <c r="D896" s="7"/>
      <c r="E896" s="7"/>
      <c r="F896" s="7"/>
    </row>
    <row r="897" spans="1:6" ht="15.75" customHeight="1" x14ac:dyDescent="0.2">
      <c r="A897" s="7"/>
      <c r="B897" s="7"/>
      <c r="C897" s="7"/>
      <c r="D897" s="7"/>
      <c r="E897" s="7"/>
      <c r="F897" s="7"/>
    </row>
    <row r="898" spans="1:6" ht="15.75" customHeight="1" x14ac:dyDescent="0.2">
      <c r="A898" s="7"/>
      <c r="B898" s="7"/>
      <c r="C898" s="7"/>
      <c r="D898" s="7"/>
      <c r="E898" s="7"/>
      <c r="F898" s="7"/>
    </row>
    <row r="899" spans="1:6" ht="15.75" customHeight="1" x14ac:dyDescent="0.2">
      <c r="A899" s="7"/>
      <c r="B899" s="7"/>
      <c r="C899" s="7"/>
      <c r="D899" s="7"/>
      <c r="E899" s="7"/>
      <c r="F899" s="7"/>
    </row>
    <row r="900" spans="1:6" ht="15.75" customHeight="1" x14ac:dyDescent="0.2">
      <c r="A900" s="7"/>
      <c r="B900" s="7"/>
      <c r="C900" s="7"/>
      <c r="D900" s="7"/>
      <c r="E900" s="7"/>
      <c r="F900" s="7"/>
    </row>
    <row r="901" spans="1:6" ht="15.75" customHeight="1" x14ac:dyDescent="0.2">
      <c r="A901" s="7"/>
      <c r="B901" s="7"/>
      <c r="C901" s="7"/>
      <c r="D901" s="7"/>
      <c r="E901" s="7"/>
      <c r="F901" s="7"/>
    </row>
    <row r="902" spans="1:6" ht="15.75" customHeight="1" x14ac:dyDescent="0.2">
      <c r="A902" s="7"/>
      <c r="B902" s="7"/>
      <c r="C902" s="7"/>
      <c r="D902" s="7"/>
      <c r="E902" s="7"/>
      <c r="F902" s="7"/>
    </row>
    <row r="903" spans="1:6" ht="15.75" customHeight="1" x14ac:dyDescent="0.2">
      <c r="A903" s="7"/>
      <c r="B903" s="7"/>
      <c r="C903" s="7"/>
      <c r="D903" s="7"/>
      <c r="E903" s="7"/>
      <c r="F903" s="7"/>
    </row>
    <row r="904" spans="1:6" ht="15.75" customHeight="1" x14ac:dyDescent="0.2">
      <c r="A904" s="7"/>
      <c r="B904" s="7"/>
      <c r="C904" s="7"/>
      <c r="D904" s="7"/>
      <c r="E904" s="7"/>
      <c r="F904" s="7"/>
    </row>
    <row r="905" spans="1:6" ht="15.75" customHeight="1" x14ac:dyDescent="0.2">
      <c r="A905" s="7"/>
      <c r="B905" s="7"/>
      <c r="C905" s="7"/>
      <c r="D905" s="7"/>
      <c r="E905" s="7"/>
      <c r="F905" s="7"/>
    </row>
    <row r="906" spans="1:6" ht="15.75" customHeight="1" x14ac:dyDescent="0.2">
      <c r="A906" s="7"/>
      <c r="B906" s="7"/>
      <c r="C906" s="7"/>
      <c r="D906" s="7"/>
      <c r="E906" s="7"/>
      <c r="F906" s="7"/>
    </row>
    <row r="907" spans="1:6" ht="15.75" customHeight="1" x14ac:dyDescent="0.2">
      <c r="A907" s="7"/>
      <c r="B907" s="7"/>
      <c r="C907" s="7"/>
      <c r="D907" s="7"/>
      <c r="E907" s="7"/>
      <c r="F907" s="7"/>
    </row>
    <row r="908" spans="1:6" ht="15.75" customHeight="1" x14ac:dyDescent="0.2">
      <c r="A908" s="7"/>
      <c r="B908" s="7"/>
      <c r="C908" s="7"/>
      <c r="D908" s="7"/>
      <c r="E908" s="7"/>
      <c r="F908" s="7"/>
    </row>
    <row r="909" spans="1:6" ht="15.75" customHeight="1" x14ac:dyDescent="0.2">
      <c r="A909" s="7"/>
      <c r="B909" s="7"/>
      <c r="C909" s="7"/>
      <c r="D909" s="7"/>
      <c r="E909" s="7"/>
      <c r="F909" s="7"/>
    </row>
    <row r="910" spans="1:6" ht="15.75" customHeight="1" x14ac:dyDescent="0.2">
      <c r="A910" s="7"/>
      <c r="B910" s="7"/>
      <c r="C910" s="7"/>
      <c r="D910" s="7"/>
      <c r="E910" s="7"/>
      <c r="F910" s="7"/>
    </row>
    <row r="911" spans="1:6" ht="15.75" customHeight="1" x14ac:dyDescent="0.2">
      <c r="A911" s="7"/>
      <c r="B911" s="7"/>
      <c r="C911" s="7"/>
      <c r="D911" s="7"/>
      <c r="E911" s="7"/>
      <c r="F911" s="7"/>
    </row>
    <row r="912" spans="1:6" ht="15.75" customHeight="1" x14ac:dyDescent="0.2">
      <c r="A912" s="7"/>
      <c r="B912" s="7"/>
      <c r="C912" s="7"/>
      <c r="D912" s="7"/>
      <c r="E912" s="7"/>
      <c r="F912" s="7"/>
    </row>
    <row r="913" spans="1:6" ht="15.75" customHeight="1" x14ac:dyDescent="0.2">
      <c r="A913" s="7"/>
      <c r="B913" s="7"/>
      <c r="C913" s="7"/>
      <c r="D913" s="7"/>
      <c r="E913" s="7"/>
      <c r="F913" s="7"/>
    </row>
    <row r="914" spans="1:6" ht="15.75" customHeight="1" x14ac:dyDescent="0.2">
      <c r="A914" s="7"/>
      <c r="B914" s="7"/>
      <c r="C914" s="7"/>
      <c r="D914" s="7"/>
      <c r="E914" s="7"/>
      <c r="F914" s="7"/>
    </row>
    <row r="915" spans="1:6" ht="15.75" customHeight="1" x14ac:dyDescent="0.2">
      <c r="A915" s="7"/>
      <c r="B915" s="7"/>
      <c r="C915" s="7"/>
      <c r="D915" s="7"/>
      <c r="E915" s="7"/>
      <c r="F915" s="7"/>
    </row>
    <row r="916" spans="1:6" ht="15.75" customHeight="1" x14ac:dyDescent="0.2">
      <c r="A916" s="7"/>
      <c r="B916" s="7"/>
      <c r="C916" s="7"/>
      <c r="D916" s="7"/>
      <c r="E916" s="7"/>
      <c r="F916" s="7"/>
    </row>
    <row r="917" spans="1:6" ht="15.75" customHeight="1" x14ac:dyDescent="0.2">
      <c r="A917" s="7"/>
      <c r="B917" s="7"/>
      <c r="C917" s="7"/>
      <c r="D917" s="7"/>
      <c r="E917" s="7"/>
      <c r="F917" s="7"/>
    </row>
    <row r="918" spans="1:6" ht="15.75" customHeight="1" x14ac:dyDescent="0.2">
      <c r="A918" s="7"/>
      <c r="B918" s="7"/>
      <c r="C918" s="7"/>
      <c r="D918" s="7"/>
      <c r="E918" s="7"/>
      <c r="F918" s="7"/>
    </row>
    <row r="919" spans="1:6" ht="15.75" customHeight="1" x14ac:dyDescent="0.2">
      <c r="A919" s="7"/>
      <c r="B919" s="7"/>
      <c r="C919" s="7"/>
      <c r="D919" s="7"/>
      <c r="E919" s="7"/>
      <c r="F919" s="7"/>
    </row>
    <row r="920" spans="1:6" ht="15.75" customHeight="1" x14ac:dyDescent="0.2">
      <c r="A920" s="7"/>
      <c r="B920" s="7"/>
      <c r="C920" s="7"/>
      <c r="D920" s="7"/>
      <c r="E920" s="7"/>
      <c r="F920" s="7"/>
    </row>
    <row r="921" spans="1:6" ht="15.75" customHeight="1" x14ac:dyDescent="0.2">
      <c r="A921" s="7"/>
      <c r="B921" s="7"/>
      <c r="C921" s="7"/>
      <c r="D921" s="7"/>
      <c r="E921" s="7"/>
      <c r="F921" s="7"/>
    </row>
    <row r="922" spans="1:6" ht="15.75" customHeight="1" x14ac:dyDescent="0.2">
      <c r="A922" s="7"/>
      <c r="B922" s="7"/>
      <c r="C922" s="7"/>
      <c r="D922" s="7"/>
      <c r="E922" s="7"/>
      <c r="F922" s="7"/>
    </row>
    <row r="923" spans="1:6" ht="15.75" customHeight="1" x14ac:dyDescent="0.2">
      <c r="A923" s="7"/>
      <c r="B923" s="7"/>
      <c r="C923" s="7"/>
      <c r="D923" s="7"/>
      <c r="E923" s="7"/>
      <c r="F923" s="7"/>
    </row>
    <row r="924" spans="1:6" ht="15.75" customHeight="1" x14ac:dyDescent="0.2">
      <c r="A924" s="7"/>
      <c r="B924" s="7"/>
      <c r="C924" s="7"/>
      <c r="D924" s="7"/>
      <c r="E924" s="7"/>
      <c r="F924" s="7"/>
    </row>
    <row r="925" spans="1:6" ht="15.75" customHeight="1" x14ac:dyDescent="0.2">
      <c r="A925" s="7"/>
      <c r="B925" s="7"/>
      <c r="C925" s="7"/>
      <c r="D925" s="7"/>
      <c r="E925" s="7"/>
      <c r="F925" s="7"/>
    </row>
    <row r="926" spans="1:6" ht="15.75" customHeight="1" x14ac:dyDescent="0.2">
      <c r="A926" s="7"/>
      <c r="B926" s="7"/>
      <c r="C926" s="7"/>
      <c r="D926" s="7"/>
      <c r="E926" s="7"/>
      <c r="F926" s="7"/>
    </row>
    <row r="927" spans="1:6" ht="15.75" customHeight="1" x14ac:dyDescent="0.2">
      <c r="A927" s="7"/>
      <c r="B927" s="7"/>
      <c r="C927" s="7"/>
      <c r="D927" s="7"/>
      <c r="E927" s="7"/>
      <c r="F927" s="7"/>
    </row>
    <row r="928" spans="1:6" ht="15.75" customHeight="1" x14ac:dyDescent="0.2">
      <c r="A928" s="7"/>
      <c r="B928" s="7"/>
      <c r="C928" s="7"/>
      <c r="D928" s="7"/>
      <c r="E928" s="7"/>
      <c r="F928" s="7"/>
    </row>
    <row r="929" spans="1:6" ht="15.75" customHeight="1" x14ac:dyDescent="0.2">
      <c r="A929" s="7"/>
      <c r="B929" s="7"/>
      <c r="C929" s="7"/>
      <c r="D929" s="7"/>
      <c r="E929" s="7"/>
      <c r="F929" s="7"/>
    </row>
    <row r="930" spans="1:6" ht="15.75" customHeight="1" x14ac:dyDescent="0.2">
      <c r="A930" s="7"/>
      <c r="B930" s="7"/>
      <c r="C930" s="7"/>
      <c r="D930" s="7"/>
      <c r="E930" s="7"/>
      <c r="F930" s="7"/>
    </row>
    <row r="931" spans="1:6" ht="15.75" customHeight="1" x14ac:dyDescent="0.2">
      <c r="A931" s="7"/>
      <c r="B931" s="7"/>
      <c r="C931" s="7"/>
      <c r="D931" s="7"/>
      <c r="E931" s="7"/>
      <c r="F931" s="7"/>
    </row>
    <row r="932" spans="1:6" ht="15.75" customHeight="1" x14ac:dyDescent="0.2">
      <c r="A932" s="7"/>
      <c r="B932" s="7"/>
      <c r="C932" s="7"/>
      <c r="D932" s="7"/>
      <c r="E932" s="7"/>
      <c r="F932" s="7"/>
    </row>
    <row r="933" spans="1:6" ht="15.75" customHeight="1" x14ac:dyDescent="0.2">
      <c r="A933" s="7"/>
      <c r="B933" s="7"/>
      <c r="C933" s="7"/>
      <c r="D933" s="7"/>
      <c r="E933" s="7"/>
      <c r="F933" s="7"/>
    </row>
    <row r="934" spans="1:6" ht="15.75" customHeight="1" x14ac:dyDescent="0.2">
      <c r="A934" s="7"/>
      <c r="B934" s="7"/>
      <c r="C934" s="7"/>
      <c r="D934" s="7"/>
      <c r="E934" s="7"/>
      <c r="F934" s="7"/>
    </row>
    <row r="935" spans="1:6" ht="15.75" customHeight="1" x14ac:dyDescent="0.2">
      <c r="A935" s="7"/>
      <c r="B935" s="7"/>
      <c r="C935" s="7"/>
      <c r="D935" s="7"/>
      <c r="E935" s="7"/>
      <c r="F935" s="7"/>
    </row>
    <row r="936" spans="1:6" ht="15.75" customHeight="1" x14ac:dyDescent="0.2">
      <c r="A936" s="7"/>
      <c r="B936" s="7"/>
      <c r="C936" s="7"/>
      <c r="D936" s="7"/>
      <c r="E936" s="7"/>
      <c r="F936" s="7"/>
    </row>
    <row r="937" spans="1:6" ht="15.75" customHeight="1" x14ac:dyDescent="0.2">
      <c r="A937" s="7"/>
      <c r="B937" s="7"/>
      <c r="C937" s="7"/>
      <c r="D937" s="7"/>
      <c r="E937" s="7"/>
      <c r="F937" s="7"/>
    </row>
    <row r="938" spans="1:6" ht="15.75" customHeight="1" x14ac:dyDescent="0.2">
      <c r="A938" s="7"/>
      <c r="B938" s="7"/>
      <c r="C938" s="7"/>
      <c r="D938" s="7"/>
      <c r="E938" s="7"/>
      <c r="F938" s="7"/>
    </row>
    <row r="939" spans="1:6" ht="15.75" customHeight="1" x14ac:dyDescent="0.2">
      <c r="A939" s="7"/>
      <c r="B939" s="7"/>
      <c r="C939" s="7"/>
      <c r="D939" s="7"/>
      <c r="E939" s="7"/>
      <c r="F939" s="7"/>
    </row>
    <row r="940" spans="1:6" ht="15.75" customHeight="1" x14ac:dyDescent="0.2">
      <c r="A940" s="7"/>
      <c r="B940" s="7"/>
      <c r="C940" s="7"/>
      <c r="D940" s="7"/>
      <c r="E940" s="7"/>
      <c r="F940" s="7"/>
    </row>
    <row r="941" spans="1:6" ht="15.75" customHeight="1" x14ac:dyDescent="0.2">
      <c r="A941" s="7"/>
      <c r="B941" s="7"/>
      <c r="C941" s="7"/>
      <c r="D941" s="7"/>
      <c r="E941" s="7"/>
      <c r="F941" s="7"/>
    </row>
    <row r="942" spans="1:6" ht="15.75" customHeight="1" x14ac:dyDescent="0.2">
      <c r="A942" s="7"/>
      <c r="B942" s="7"/>
      <c r="C942" s="7"/>
      <c r="D942" s="7"/>
      <c r="E942" s="7"/>
      <c r="F942" s="7"/>
    </row>
    <row r="943" spans="1:6" ht="15.75" customHeight="1" x14ac:dyDescent="0.2">
      <c r="A943" s="7"/>
      <c r="B943" s="7"/>
      <c r="C943" s="7"/>
      <c r="D943" s="7"/>
      <c r="E943" s="7"/>
      <c r="F943" s="7"/>
    </row>
    <row r="944" spans="1:6" ht="15.75" customHeight="1" x14ac:dyDescent="0.2">
      <c r="A944" s="7"/>
      <c r="B944" s="7"/>
      <c r="C944" s="7"/>
      <c r="D944" s="7"/>
      <c r="E944" s="7"/>
      <c r="F944" s="7"/>
    </row>
    <row r="945" spans="1:6" ht="15.75" customHeight="1" x14ac:dyDescent="0.2">
      <c r="A945" s="7"/>
      <c r="B945" s="7"/>
      <c r="C945" s="7"/>
      <c r="D945" s="7"/>
      <c r="E945" s="7"/>
      <c r="F945" s="7"/>
    </row>
    <row r="946" spans="1:6" ht="15.75" customHeight="1" x14ac:dyDescent="0.2">
      <c r="A946" s="7"/>
      <c r="B946" s="7"/>
      <c r="C946" s="7"/>
      <c r="D946" s="7"/>
      <c r="E946" s="7"/>
      <c r="F946" s="7"/>
    </row>
    <row r="947" spans="1:6" ht="15.75" customHeight="1" x14ac:dyDescent="0.2">
      <c r="A947" s="7"/>
      <c r="B947" s="7"/>
      <c r="C947" s="7"/>
      <c r="D947" s="7"/>
      <c r="E947" s="7"/>
      <c r="F947" s="7"/>
    </row>
    <row r="948" spans="1:6" ht="15.75" customHeight="1" x14ac:dyDescent="0.2">
      <c r="A948" s="7"/>
      <c r="B948" s="7"/>
      <c r="C948" s="7"/>
      <c r="D948" s="7"/>
      <c r="E948" s="7"/>
      <c r="F948" s="7"/>
    </row>
    <row r="949" spans="1:6" ht="15.75" customHeight="1" x14ac:dyDescent="0.2">
      <c r="A949" s="7"/>
      <c r="B949" s="7"/>
      <c r="C949" s="7"/>
      <c r="D949" s="7"/>
      <c r="E949" s="7"/>
      <c r="F949" s="7"/>
    </row>
    <row r="950" spans="1:6" ht="15.75" customHeight="1" x14ac:dyDescent="0.2">
      <c r="A950" s="7"/>
      <c r="B950" s="7"/>
      <c r="C950" s="7"/>
      <c r="D950" s="7"/>
      <c r="E950" s="7"/>
      <c r="F950" s="7"/>
    </row>
    <row r="951" spans="1:6" ht="15.75" customHeight="1" x14ac:dyDescent="0.2">
      <c r="A951" s="7"/>
      <c r="B951" s="7"/>
      <c r="C951" s="7"/>
      <c r="D951" s="7"/>
      <c r="E951" s="7"/>
      <c r="F951" s="7"/>
    </row>
    <row r="952" spans="1:6" ht="15.75" customHeight="1" x14ac:dyDescent="0.2">
      <c r="A952" s="7"/>
      <c r="B952" s="7"/>
      <c r="C952" s="7"/>
      <c r="D952" s="7"/>
      <c r="E952" s="7"/>
      <c r="F952" s="7"/>
    </row>
    <row r="953" spans="1:6" ht="15.75" customHeight="1" x14ac:dyDescent="0.2">
      <c r="A953" s="7"/>
      <c r="B953" s="7"/>
      <c r="C953" s="7"/>
      <c r="D953" s="7"/>
      <c r="E953" s="7"/>
      <c r="F953" s="7"/>
    </row>
    <row r="954" spans="1:6" ht="15.75" customHeight="1" x14ac:dyDescent="0.2">
      <c r="A954" s="7"/>
      <c r="B954" s="7"/>
      <c r="C954" s="7"/>
      <c r="D954" s="7"/>
      <c r="E954" s="7"/>
      <c r="F954" s="7"/>
    </row>
    <row r="955" spans="1:6" ht="15.75" customHeight="1" x14ac:dyDescent="0.2">
      <c r="A955" s="7"/>
      <c r="B955" s="7"/>
      <c r="C955" s="7"/>
      <c r="D955" s="7"/>
      <c r="E955" s="7"/>
      <c r="F955" s="7"/>
    </row>
    <row r="956" spans="1:6" ht="15.75" customHeight="1" x14ac:dyDescent="0.2">
      <c r="A956" s="7"/>
      <c r="B956" s="7"/>
      <c r="C956" s="7"/>
      <c r="D956" s="7"/>
      <c r="E956" s="7"/>
      <c r="F956" s="7"/>
    </row>
    <row r="957" spans="1:6" ht="15.75" customHeight="1" x14ac:dyDescent="0.2">
      <c r="A957" s="7"/>
      <c r="B957" s="7"/>
      <c r="C957" s="7"/>
      <c r="D957" s="7"/>
      <c r="E957" s="7"/>
      <c r="F957" s="7"/>
    </row>
    <row r="958" spans="1:6" ht="15.75" customHeight="1" x14ac:dyDescent="0.2">
      <c r="A958" s="7"/>
      <c r="B958" s="7"/>
      <c r="C958" s="7"/>
      <c r="D958" s="7"/>
      <c r="E958" s="7"/>
      <c r="F958" s="7"/>
    </row>
    <row r="959" spans="1:6" ht="15.75" customHeight="1" x14ac:dyDescent="0.2">
      <c r="A959" s="7"/>
      <c r="B959" s="7"/>
      <c r="C959" s="7"/>
      <c r="D959" s="7"/>
      <c r="E959" s="7"/>
      <c r="F959" s="7"/>
    </row>
    <row r="960" spans="1:6" ht="15.75" customHeight="1" x14ac:dyDescent="0.2">
      <c r="A960" s="7"/>
      <c r="B960" s="7"/>
      <c r="C960" s="7"/>
      <c r="D960" s="7"/>
      <c r="E960" s="7"/>
      <c r="F960" s="7"/>
    </row>
    <row r="961" spans="1:6" ht="15.75" customHeight="1" x14ac:dyDescent="0.2">
      <c r="A961" s="7"/>
      <c r="B961" s="7"/>
      <c r="C961" s="7"/>
      <c r="D961" s="7"/>
      <c r="E961" s="7"/>
      <c r="F961" s="7"/>
    </row>
    <row r="962" spans="1:6" ht="15.75" customHeight="1" x14ac:dyDescent="0.2">
      <c r="A962" s="7"/>
      <c r="B962" s="7"/>
      <c r="C962" s="7"/>
      <c r="D962" s="7"/>
      <c r="E962" s="7"/>
      <c r="F962" s="7"/>
    </row>
    <row r="963" spans="1:6" ht="15.75" customHeight="1" x14ac:dyDescent="0.2">
      <c r="A963" s="7"/>
      <c r="B963" s="7"/>
      <c r="C963" s="7"/>
      <c r="D963" s="7"/>
      <c r="E963" s="7"/>
      <c r="F963" s="7"/>
    </row>
    <row r="964" spans="1:6" ht="15.75" customHeight="1" x14ac:dyDescent="0.2">
      <c r="A964" s="7"/>
      <c r="B964" s="7"/>
      <c r="C964" s="7"/>
      <c r="D964" s="7"/>
      <c r="E964" s="7"/>
      <c r="F964" s="7"/>
    </row>
    <row r="965" spans="1:6" ht="15.75" customHeight="1" x14ac:dyDescent="0.2">
      <c r="A965" s="7"/>
      <c r="B965" s="7"/>
      <c r="C965" s="7"/>
      <c r="D965" s="7"/>
      <c r="E965" s="7"/>
      <c r="F965" s="7"/>
    </row>
    <row r="966" spans="1:6" ht="15.75" customHeight="1" x14ac:dyDescent="0.2">
      <c r="A966" s="7"/>
      <c r="B966" s="7"/>
      <c r="C966" s="7"/>
      <c r="D966" s="7"/>
      <c r="E966" s="7"/>
      <c r="F966" s="7"/>
    </row>
    <row r="967" spans="1:6" ht="15.75" customHeight="1" x14ac:dyDescent="0.2">
      <c r="A967" s="7"/>
      <c r="B967" s="7"/>
      <c r="C967" s="7"/>
      <c r="D967" s="7"/>
      <c r="E967" s="7"/>
      <c r="F967" s="7"/>
    </row>
    <row r="968" spans="1:6" ht="15.75" customHeight="1" x14ac:dyDescent="0.2">
      <c r="A968" s="7"/>
      <c r="B968" s="7"/>
      <c r="C968" s="7"/>
      <c r="D968" s="7"/>
      <c r="E968" s="7"/>
      <c r="F968" s="7"/>
    </row>
    <row r="969" spans="1:6" ht="15.75" customHeight="1" x14ac:dyDescent="0.2">
      <c r="A969" s="7"/>
      <c r="B969" s="7"/>
      <c r="C969" s="7"/>
      <c r="D969" s="7"/>
      <c r="E969" s="7"/>
      <c r="F969" s="7"/>
    </row>
    <row r="970" spans="1:6" ht="15.75" customHeight="1" x14ac:dyDescent="0.2">
      <c r="A970" s="7"/>
      <c r="B970" s="7"/>
      <c r="C970" s="7"/>
      <c r="D970" s="7"/>
      <c r="E970" s="7"/>
      <c r="F970" s="7"/>
    </row>
    <row r="971" spans="1:6" ht="15.75" customHeight="1" x14ac:dyDescent="0.2">
      <c r="A971" s="7"/>
      <c r="B971" s="7"/>
      <c r="C971" s="7"/>
      <c r="D971" s="7"/>
      <c r="E971" s="7"/>
      <c r="F971" s="7"/>
    </row>
    <row r="972" spans="1:6" ht="15.75" customHeight="1" x14ac:dyDescent="0.2">
      <c r="A972" s="7"/>
      <c r="B972" s="7"/>
      <c r="C972" s="7"/>
      <c r="D972" s="7"/>
      <c r="E972" s="7"/>
      <c r="F972" s="7"/>
    </row>
    <row r="973" spans="1:6" ht="15.75" customHeight="1" x14ac:dyDescent="0.2">
      <c r="A973" s="7"/>
      <c r="B973" s="7"/>
      <c r="C973" s="7"/>
      <c r="D973" s="7"/>
      <c r="E973" s="7"/>
      <c r="F973" s="7"/>
    </row>
    <row r="974" spans="1:6" ht="15.75" customHeight="1" x14ac:dyDescent="0.2">
      <c r="A974" s="7"/>
      <c r="B974" s="7"/>
      <c r="C974" s="7"/>
      <c r="D974" s="7"/>
      <c r="E974" s="7"/>
      <c r="F974" s="7"/>
    </row>
    <row r="975" spans="1:6" ht="15.75" customHeight="1" x14ac:dyDescent="0.2">
      <c r="A975" s="7"/>
      <c r="B975" s="7"/>
      <c r="C975" s="7"/>
      <c r="D975" s="7"/>
      <c r="E975" s="7"/>
      <c r="F975" s="7"/>
    </row>
    <row r="976" spans="1:6" ht="15.75" customHeight="1" x14ac:dyDescent="0.2">
      <c r="A976" s="7"/>
      <c r="B976" s="7"/>
      <c r="C976" s="7"/>
      <c r="D976" s="7"/>
      <c r="E976" s="7"/>
      <c r="F976" s="7"/>
    </row>
    <row r="977" spans="1:6" ht="15.75" customHeight="1" x14ac:dyDescent="0.2">
      <c r="A977" s="7"/>
      <c r="B977" s="7"/>
      <c r="C977" s="7"/>
      <c r="D977" s="7"/>
      <c r="E977" s="7"/>
      <c r="F977" s="7"/>
    </row>
    <row r="978" spans="1:6" ht="15.75" customHeight="1" x14ac:dyDescent="0.2">
      <c r="A978" s="7"/>
      <c r="B978" s="7"/>
      <c r="C978" s="7"/>
      <c r="D978" s="7"/>
      <c r="E978" s="7"/>
      <c r="F978" s="7"/>
    </row>
    <row r="979" spans="1:6" ht="15.75" customHeight="1" x14ac:dyDescent="0.2">
      <c r="A979" s="7"/>
      <c r="B979" s="7"/>
      <c r="C979" s="7"/>
      <c r="D979" s="7"/>
      <c r="E979" s="7"/>
      <c r="F979" s="7"/>
    </row>
    <row r="980" spans="1:6" ht="15.75" customHeight="1" x14ac:dyDescent="0.2">
      <c r="A980" s="7"/>
      <c r="B980" s="7"/>
      <c r="C980" s="7"/>
      <c r="D980" s="7"/>
      <c r="E980" s="7"/>
      <c r="F980" s="7"/>
    </row>
    <row r="981" spans="1:6" ht="15.75" customHeight="1" x14ac:dyDescent="0.2">
      <c r="A981" s="7"/>
      <c r="B981" s="7"/>
      <c r="C981" s="7"/>
      <c r="D981" s="7"/>
      <c r="E981" s="7"/>
      <c r="F981" s="7"/>
    </row>
    <row r="982" spans="1:6" ht="15.75" customHeight="1" x14ac:dyDescent="0.2">
      <c r="A982" s="7"/>
      <c r="B982" s="7"/>
      <c r="C982" s="7"/>
      <c r="D982" s="7"/>
      <c r="E982" s="7"/>
      <c r="F982" s="7"/>
    </row>
    <row r="983" spans="1:6" ht="15.75" customHeight="1" x14ac:dyDescent="0.2">
      <c r="A983" s="7"/>
      <c r="B983" s="7"/>
      <c r="C983" s="7"/>
      <c r="D983" s="7"/>
      <c r="E983" s="7"/>
      <c r="F983" s="7"/>
    </row>
    <row r="984" spans="1:6" ht="15.75" customHeight="1" x14ac:dyDescent="0.2">
      <c r="A984" s="7"/>
      <c r="B984" s="7"/>
      <c r="C984" s="7"/>
      <c r="D984" s="7"/>
      <c r="E984" s="7"/>
      <c r="F984" s="7"/>
    </row>
    <row r="985" spans="1:6" ht="15.75" customHeight="1" x14ac:dyDescent="0.2">
      <c r="A985" s="7"/>
      <c r="B985" s="7"/>
      <c r="C985" s="7"/>
      <c r="D985" s="7"/>
      <c r="E985" s="7"/>
      <c r="F985" s="7"/>
    </row>
    <row r="986" spans="1:6" ht="15.75" customHeight="1" x14ac:dyDescent="0.2">
      <c r="A986" s="7"/>
      <c r="B986" s="7"/>
      <c r="C986" s="7"/>
      <c r="D986" s="7"/>
      <c r="E986" s="7"/>
      <c r="F986" s="7"/>
    </row>
    <row r="987" spans="1:6" ht="15.75" customHeight="1" x14ac:dyDescent="0.2">
      <c r="A987" s="7"/>
      <c r="B987" s="7"/>
      <c r="C987" s="7"/>
      <c r="D987" s="7"/>
      <c r="E987" s="7"/>
      <c r="F987" s="7"/>
    </row>
    <row r="988" spans="1:6" ht="15.75" customHeight="1" x14ac:dyDescent="0.2">
      <c r="A988" s="7"/>
      <c r="B988" s="7"/>
      <c r="C988" s="7"/>
      <c r="D988" s="7"/>
      <c r="E988" s="7"/>
      <c r="F988" s="7"/>
    </row>
    <row r="989" spans="1:6" ht="15.75" customHeight="1" x14ac:dyDescent="0.2">
      <c r="A989" s="7"/>
      <c r="B989" s="7"/>
      <c r="C989" s="7"/>
      <c r="D989" s="7"/>
      <c r="E989" s="7"/>
      <c r="F989" s="7"/>
    </row>
    <row r="990" spans="1:6" ht="15.75" customHeight="1" x14ac:dyDescent="0.2">
      <c r="A990" s="7"/>
      <c r="B990" s="7"/>
      <c r="C990" s="7"/>
      <c r="D990" s="7"/>
      <c r="E990" s="7"/>
      <c r="F990" s="7"/>
    </row>
    <row r="991" spans="1:6" ht="15.75" customHeight="1" x14ac:dyDescent="0.2">
      <c r="A991" s="7"/>
      <c r="B991" s="7"/>
      <c r="C991" s="7"/>
      <c r="D991" s="7"/>
      <c r="E991" s="7"/>
      <c r="F991" s="7"/>
    </row>
    <row r="992" spans="1:6" ht="15.75" customHeight="1" x14ac:dyDescent="0.2">
      <c r="A992" s="7"/>
      <c r="B992" s="7"/>
      <c r="C992" s="7"/>
      <c r="D992" s="7"/>
      <c r="E992" s="7"/>
      <c r="F992" s="7"/>
    </row>
    <row r="993" spans="1:6" ht="15.75" customHeight="1" x14ac:dyDescent="0.2">
      <c r="A993" s="7"/>
      <c r="B993" s="7"/>
      <c r="C993" s="7"/>
      <c r="D993" s="7"/>
      <c r="E993" s="7"/>
      <c r="F993" s="7"/>
    </row>
    <row r="994" spans="1:6" ht="15.75" customHeight="1" x14ac:dyDescent="0.2">
      <c r="A994" s="7"/>
      <c r="B994" s="7"/>
      <c r="C994" s="7"/>
      <c r="D994" s="7"/>
      <c r="E994" s="7"/>
      <c r="F994" s="7"/>
    </row>
    <row r="995" spans="1:6" ht="15.75" customHeight="1" x14ac:dyDescent="0.2">
      <c r="A995" s="7"/>
      <c r="B995" s="7"/>
      <c r="C995" s="7"/>
      <c r="D995" s="7"/>
      <c r="E995" s="7"/>
      <c r="F995" s="7"/>
    </row>
    <row r="996" spans="1:6" ht="15.75" customHeight="1" x14ac:dyDescent="0.2">
      <c r="A996" s="7"/>
      <c r="B996" s="7"/>
      <c r="C996" s="7"/>
      <c r="D996" s="7"/>
      <c r="E996" s="7"/>
      <c r="F996" s="7"/>
    </row>
    <row r="997" spans="1:6" ht="15.75" customHeight="1" x14ac:dyDescent="0.2">
      <c r="A997" s="7"/>
      <c r="B997" s="7"/>
      <c r="C997" s="7"/>
      <c r="D997" s="7"/>
      <c r="E997" s="7"/>
      <c r="F997" s="7"/>
    </row>
    <row r="998" spans="1:6" ht="15.75" customHeight="1" x14ac:dyDescent="0.2">
      <c r="A998" s="7"/>
      <c r="B998" s="7"/>
      <c r="C998" s="7"/>
      <c r="D998" s="7"/>
      <c r="E998" s="7"/>
      <c r="F998" s="7"/>
    </row>
    <row r="999" spans="1:6" ht="15.75" customHeight="1" x14ac:dyDescent="0.2">
      <c r="A999" s="7"/>
      <c r="B999" s="7"/>
      <c r="C999" s="7"/>
      <c r="D999" s="7"/>
      <c r="E999" s="7"/>
      <c r="F999" s="7"/>
    </row>
    <row r="1000" spans="1:6" ht="15.75" customHeight="1" x14ac:dyDescent="0.2">
      <c r="A1000" s="7"/>
      <c r="B1000" s="7"/>
      <c r="C1000" s="7"/>
      <c r="D1000" s="7"/>
      <c r="E1000" s="7"/>
      <c r="F1000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98"/>
  <sheetViews>
    <sheetView topLeftCell="A24" workbookViewId="0">
      <selection activeCell="K17" sqref="K17"/>
    </sheetView>
  </sheetViews>
  <sheetFormatPr defaultColWidth="17.42578125" defaultRowHeight="15" customHeight="1" x14ac:dyDescent="0.2"/>
  <cols>
    <col min="1" max="1" width="14.140625" customWidth="1"/>
    <col min="2" max="2" width="23.5703125" customWidth="1"/>
    <col min="3" max="5" width="8.5703125" customWidth="1"/>
    <col min="6" max="6" width="2.140625" customWidth="1"/>
    <col min="7" max="9" width="8.5703125" customWidth="1"/>
  </cols>
  <sheetData>
    <row r="1" spans="1:9" ht="19.5" customHeight="1" x14ac:dyDescent="0.25">
      <c r="A1" s="104" t="s">
        <v>268</v>
      </c>
      <c r="B1" s="105"/>
      <c r="C1" s="105"/>
      <c r="D1" s="105"/>
      <c r="E1" s="105"/>
      <c r="F1" s="105"/>
      <c r="G1" s="105"/>
      <c r="H1" s="105"/>
      <c r="I1" s="105"/>
    </row>
    <row r="2" spans="1:9" ht="19.5" customHeight="1" x14ac:dyDescent="0.2">
      <c r="A2" s="34"/>
      <c r="B2" s="6"/>
      <c r="C2" s="7"/>
      <c r="D2" s="7"/>
      <c r="E2" s="7"/>
      <c r="F2" s="6"/>
      <c r="G2" s="7"/>
      <c r="H2" s="7"/>
      <c r="I2" s="7"/>
    </row>
    <row r="3" spans="1:9" ht="12.75" customHeight="1" x14ac:dyDescent="0.2">
      <c r="A3" s="6"/>
      <c r="B3" s="6"/>
      <c r="C3" s="257" t="str">
        <f>+"Current Year - "&amp;Control!$B$6</f>
        <v>Current Year - 2016</v>
      </c>
      <c r="D3" s="258"/>
      <c r="E3" s="259"/>
      <c r="F3" s="6"/>
      <c r="G3" s="260" t="str">
        <f>"Previous Year - "&amp;Control!$B$5</f>
        <v>Previous Year - 2015</v>
      </c>
      <c r="H3" s="261"/>
      <c r="I3" s="261"/>
    </row>
    <row r="4" spans="1:9" ht="12.75" customHeight="1" x14ac:dyDescent="0.2">
      <c r="A4" s="6"/>
      <c r="B4" s="6"/>
      <c r="C4" s="97" t="s">
        <v>269</v>
      </c>
      <c r="D4" s="97" t="s">
        <v>269</v>
      </c>
      <c r="E4" s="97" t="s">
        <v>269</v>
      </c>
      <c r="F4" s="6"/>
      <c r="G4" s="106" t="s">
        <v>269</v>
      </c>
      <c r="H4" s="106" t="s">
        <v>269</v>
      </c>
      <c r="I4" s="106" t="s">
        <v>269</v>
      </c>
    </row>
    <row r="5" spans="1:9" ht="13.5" customHeight="1" x14ac:dyDescent="0.2">
      <c r="A5" s="107" t="s">
        <v>270</v>
      </c>
      <c r="B5" s="6"/>
      <c r="C5" s="7"/>
      <c r="D5" s="7"/>
      <c r="E5" s="7"/>
      <c r="F5" s="6"/>
      <c r="G5" s="7"/>
      <c r="H5" s="7"/>
      <c r="I5" s="7"/>
    </row>
    <row r="6" spans="1:9" ht="12.75" customHeight="1" x14ac:dyDescent="0.2">
      <c r="A6" s="6"/>
      <c r="B6" s="6" t="str">
        <f>Income!$G$1</f>
        <v>Membership Fees 14</v>
      </c>
      <c r="C6" s="109">
        <f>Income!G240+Debtors!D37+Creditors!E67</f>
        <v>25</v>
      </c>
      <c r="D6" s="7"/>
      <c r="E6" s="7"/>
      <c r="F6" s="6"/>
      <c r="G6" s="110">
        <v>6001</v>
      </c>
      <c r="H6" s="111"/>
      <c r="I6" s="111"/>
    </row>
    <row r="7" spans="1:9" ht="12.75" customHeight="1" x14ac:dyDescent="0.2">
      <c r="A7" s="6"/>
      <c r="B7" s="6" t="str">
        <f>Income!$H$1</f>
        <v>Membership Fees 15</v>
      </c>
      <c r="C7" s="109">
        <f>Income!H240</f>
        <v>4820</v>
      </c>
      <c r="D7" s="7"/>
      <c r="E7" s="7"/>
      <c r="F7" s="6"/>
      <c r="G7" s="112"/>
      <c r="H7" s="111"/>
      <c r="I7" s="111"/>
    </row>
    <row r="8" spans="1:9" ht="12.75" customHeight="1" x14ac:dyDescent="0.2">
      <c r="A8" s="6"/>
      <c r="B8" s="6" t="str">
        <f>Income!$I$1</f>
        <v>Membership Fees 16</v>
      </c>
      <c r="C8" s="109"/>
      <c r="D8" s="7"/>
      <c r="E8" s="7"/>
      <c r="F8" s="6"/>
      <c r="G8" s="112"/>
      <c r="H8" s="111"/>
      <c r="I8" s="111"/>
    </row>
    <row r="9" spans="1:9" ht="12.75" customHeight="1" x14ac:dyDescent="0.2">
      <c r="A9" s="6"/>
      <c r="B9" s="22" t="s">
        <v>271</v>
      </c>
      <c r="C9" s="113"/>
      <c r="D9" s="35">
        <f>SUM(C6:C8)</f>
        <v>4845</v>
      </c>
      <c r="E9" s="7"/>
      <c r="F9" s="6"/>
      <c r="G9" s="114"/>
      <c r="H9" s="110">
        <v>6001</v>
      </c>
      <c r="I9" s="111"/>
    </row>
    <row r="10" spans="1:9" ht="12.75" customHeight="1" x14ac:dyDescent="0.2">
      <c r="A10" s="6"/>
      <c r="B10" s="22"/>
      <c r="C10" s="6"/>
      <c r="D10" s="35"/>
      <c r="E10" s="7"/>
      <c r="F10" s="6"/>
      <c r="G10" s="111"/>
      <c r="H10" s="112"/>
      <c r="I10" s="111"/>
    </row>
    <row r="11" spans="1:9" ht="12.75" customHeight="1" x14ac:dyDescent="0.2">
      <c r="A11" s="6"/>
      <c r="B11" s="6" t="str">
        <f>Income!$L$1</f>
        <v>Party Income</v>
      </c>
      <c r="C11" s="109">
        <f>Income!L240</f>
        <v>300</v>
      </c>
      <c r="D11" s="7"/>
      <c r="E11" s="7"/>
      <c r="F11" s="6"/>
      <c r="G11" s="110">
        <v>30</v>
      </c>
      <c r="H11" s="111"/>
      <c r="I11" s="111"/>
    </row>
    <row r="12" spans="1:9" ht="12.75" customHeight="1" x14ac:dyDescent="0.2">
      <c r="A12" s="6"/>
      <c r="B12" s="6" t="str">
        <f>Income!$M$1</f>
        <v>Sponsorship</v>
      </c>
      <c r="C12" s="109">
        <f>+Income!M240-Creditors!F49</f>
        <v>462</v>
      </c>
      <c r="D12" s="7"/>
      <c r="E12" s="7"/>
      <c r="F12" s="6"/>
      <c r="G12" s="110">
        <v>1340</v>
      </c>
      <c r="H12" s="111"/>
      <c r="I12" s="111"/>
    </row>
    <row r="13" spans="1:9" ht="12.75" customHeight="1" x14ac:dyDescent="0.2">
      <c r="A13" s="6"/>
      <c r="B13" s="6" t="str">
        <f>Income!$N$1</f>
        <v>on the door entry</v>
      </c>
      <c r="C13" s="109">
        <f>Income!N240</f>
        <v>365</v>
      </c>
      <c r="D13" s="7"/>
      <c r="E13" s="7"/>
      <c r="F13" s="6"/>
      <c r="G13" s="110">
        <v>200</v>
      </c>
      <c r="H13" s="111"/>
      <c r="I13" s="111"/>
    </row>
    <row r="14" spans="1:9" ht="12.75" customHeight="1" x14ac:dyDescent="0.2">
      <c r="A14" s="6"/>
      <c r="B14" s="6" t="str">
        <f>Income!$O$1</f>
        <v>Bank Interest</v>
      </c>
      <c r="C14" s="109">
        <f>Income!O240</f>
        <v>10.020000000000003</v>
      </c>
      <c r="D14" s="7"/>
      <c r="E14" s="7"/>
      <c r="F14" s="6"/>
      <c r="G14" s="110">
        <v>0.62</v>
      </c>
      <c r="H14" s="111"/>
      <c r="I14" s="111"/>
    </row>
    <row r="15" spans="1:9" ht="12.75" customHeight="1" x14ac:dyDescent="0.2">
      <c r="A15" s="6"/>
      <c r="B15" s="35" t="str">
        <f>Income!$Q$1</f>
        <v>Other</v>
      </c>
      <c r="C15" s="109">
        <f>Income!Q240</f>
        <v>10</v>
      </c>
      <c r="D15" s="7"/>
      <c r="E15" s="7"/>
      <c r="F15" s="6"/>
      <c r="G15" s="110">
        <v>0</v>
      </c>
      <c r="H15" s="111"/>
      <c r="I15" s="111"/>
    </row>
    <row r="16" spans="1:9" ht="12.75" customHeight="1" x14ac:dyDescent="0.2">
      <c r="A16" s="6"/>
      <c r="B16" s="22" t="s">
        <v>272</v>
      </c>
      <c r="C16" s="113"/>
      <c r="D16" s="35">
        <f>SUM(C11:C15)</f>
        <v>1147.02</v>
      </c>
      <c r="E16" s="7"/>
      <c r="F16" s="6"/>
      <c r="G16" s="114"/>
      <c r="H16" s="110">
        <v>1570.62</v>
      </c>
      <c r="I16" s="111"/>
    </row>
    <row r="17" spans="1:9" ht="12.75" customHeight="1" x14ac:dyDescent="0.2">
      <c r="A17" s="6"/>
      <c r="B17" s="6"/>
      <c r="C17" s="6"/>
      <c r="D17" s="113"/>
      <c r="E17" s="7"/>
      <c r="F17" s="6"/>
      <c r="G17" s="111"/>
      <c r="H17" s="114"/>
      <c r="I17" s="111"/>
    </row>
    <row r="18" spans="1:9" ht="12.75" customHeight="1" x14ac:dyDescent="0.2">
      <c r="A18" s="6"/>
      <c r="B18" s="22" t="s">
        <v>273</v>
      </c>
      <c r="C18" s="7"/>
      <c r="D18" s="7"/>
      <c r="E18" s="35">
        <f>SUM(D16,D9)</f>
        <v>5992.02</v>
      </c>
      <c r="F18" s="6"/>
      <c r="G18" s="111"/>
      <c r="H18" s="111"/>
      <c r="I18" s="110">
        <v>7571.62</v>
      </c>
    </row>
    <row r="19" spans="1:9" ht="12.75" customHeight="1" x14ac:dyDescent="0.2">
      <c r="A19" s="6"/>
      <c r="B19" s="6"/>
      <c r="C19" s="7"/>
      <c r="D19" s="7"/>
      <c r="E19" s="7">
        <f>E18*0.02</f>
        <v>119.84040000000002</v>
      </c>
      <c r="F19" s="6"/>
      <c r="G19" s="111"/>
      <c r="H19" s="111"/>
      <c r="I19" s="111"/>
    </row>
    <row r="20" spans="1:9" ht="13.5" customHeight="1" x14ac:dyDescent="0.2">
      <c r="A20" s="107" t="s">
        <v>274</v>
      </c>
      <c r="B20" s="35" t="str">
        <f>Expenditure!$E$1</f>
        <v>Admin - Fees</v>
      </c>
      <c r="C20" s="35">
        <f>Expenditure!E206-Creditors!E15+Creditors!E31</f>
        <v>7250</v>
      </c>
      <c r="D20" s="7"/>
      <c r="E20" s="7"/>
      <c r="F20" s="6"/>
      <c r="G20" s="112">
        <v>4015.76</v>
      </c>
      <c r="H20" s="111"/>
      <c r="I20" s="111"/>
    </row>
    <row r="21" spans="1:9" ht="12.75" customHeight="1" x14ac:dyDescent="0.2">
      <c r="A21" s="6"/>
      <c r="B21" s="35" t="str">
        <f>Expenditure!$F$1</f>
        <v>Admin - Other</v>
      </c>
      <c r="C21" s="35">
        <f>Expenditure!F206-Creditors!F15+Creditors!F31</f>
        <v>0</v>
      </c>
      <c r="D21" s="7"/>
      <c r="E21" s="7"/>
      <c r="F21" s="6"/>
      <c r="G21" s="112">
        <v>11.38</v>
      </c>
      <c r="H21" s="111"/>
      <c r="I21" s="111"/>
    </row>
    <row r="22" spans="1:9" ht="12.75" customHeight="1" x14ac:dyDescent="0.2">
      <c r="A22" s="6"/>
      <c r="B22" s="22" t="s">
        <v>275</v>
      </c>
      <c r="C22" s="113"/>
      <c r="D22" s="35">
        <f>SUM(C20:C21)</f>
        <v>7250</v>
      </c>
      <c r="E22" s="7"/>
      <c r="F22" s="6"/>
      <c r="G22" s="114"/>
      <c r="H22" s="112">
        <v>4027.14</v>
      </c>
      <c r="I22" s="111"/>
    </row>
    <row r="23" spans="1:9" ht="12.75" customHeight="1" x14ac:dyDescent="0.2">
      <c r="A23" s="6"/>
      <c r="B23" s="6"/>
      <c r="C23" s="7"/>
      <c r="D23" s="35"/>
      <c r="E23" s="7"/>
      <c r="F23" s="6"/>
      <c r="G23" s="111"/>
      <c r="H23" s="112"/>
      <c r="I23" s="111"/>
    </row>
    <row r="24" spans="1:9" ht="12.75" customHeight="1" x14ac:dyDescent="0.2">
      <c r="A24" s="6"/>
      <c r="B24" s="35" t="str">
        <f>Expenditure!$G$1</f>
        <v>Meetings - Catering</v>
      </c>
      <c r="C24" s="35">
        <f>Expenditure!G206</f>
        <v>4110.1900000000005</v>
      </c>
      <c r="D24" s="7"/>
      <c r="E24" s="7"/>
      <c r="F24" s="6"/>
      <c r="G24" s="110">
        <v>1773.28</v>
      </c>
      <c r="H24" s="111"/>
      <c r="I24" s="111"/>
    </row>
    <row r="25" spans="1:9" ht="12.75" customHeight="1" x14ac:dyDescent="0.2">
      <c r="A25" s="6"/>
      <c r="B25" s="35" t="str">
        <f>Expenditure!$H$1</f>
        <v>Meetings - Speakers</v>
      </c>
      <c r="C25" s="35">
        <f>Expenditure!H206-Creditors!H15+Creditors!H31</f>
        <v>1225.4000000000001</v>
      </c>
      <c r="D25" s="35"/>
      <c r="E25" s="7"/>
      <c r="F25" s="6"/>
      <c r="G25" s="110">
        <v>232.77</v>
      </c>
      <c r="H25" s="111"/>
      <c r="I25" s="111"/>
    </row>
    <row r="26" spans="1:9" ht="12.75" customHeight="1" x14ac:dyDescent="0.2">
      <c r="A26" s="6"/>
      <c r="B26" s="35" t="str">
        <f>Expenditure!$I$1</f>
        <v>Meetings - Other</v>
      </c>
      <c r="C26" s="35">
        <f>Expenditure!I206-Creditors!I15+Creditors!I15</f>
        <v>400</v>
      </c>
      <c r="D26" s="7"/>
      <c r="E26" s="7"/>
      <c r="F26" s="6"/>
      <c r="G26" s="110">
        <v>36.9</v>
      </c>
      <c r="H26" s="111"/>
      <c r="I26" s="111"/>
    </row>
    <row r="27" spans="1:9" ht="12.75" customHeight="1" x14ac:dyDescent="0.2">
      <c r="A27" s="6"/>
      <c r="B27" s="22" t="s">
        <v>276</v>
      </c>
      <c r="C27" s="113"/>
      <c r="D27" s="35">
        <f>SUM(C24:C26)</f>
        <v>5735.59</v>
      </c>
      <c r="E27" s="7"/>
      <c r="F27" s="6"/>
      <c r="G27" s="114"/>
      <c r="H27" s="110">
        <v>2042.95</v>
      </c>
      <c r="I27" s="111"/>
    </row>
    <row r="28" spans="1:9" ht="12.75" customHeight="1" x14ac:dyDescent="0.2">
      <c r="A28" s="6"/>
      <c r="B28" s="6"/>
      <c r="C28" s="6"/>
      <c r="D28" s="35"/>
      <c r="E28" s="7"/>
      <c r="F28" s="6"/>
      <c r="G28" s="111"/>
      <c r="H28" s="112"/>
      <c r="I28" s="111"/>
    </row>
    <row r="29" spans="1:9" ht="12.75" customHeight="1" x14ac:dyDescent="0.2">
      <c r="A29" s="6"/>
      <c r="B29" s="35" t="str">
        <f>Expenditure!$J$1</f>
        <v>Website Development</v>
      </c>
      <c r="C29" s="35">
        <f>Expenditure!J206-Creditors!J15+Creditors!J31</f>
        <v>473.6</v>
      </c>
      <c r="D29" s="7"/>
      <c r="E29" s="7"/>
      <c r="F29" s="6"/>
      <c r="G29" s="112">
        <v>76.8</v>
      </c>
      <c r="H29" s="111"/>
      <c r="I29" s="111"/>
    </row>
    <row r="30" spans="1:9" ht="12.75" customHeight="1" x14ac:dyDescent="0.2">
      <c r="A30" s="6"/>
      <c r="B30" s="22" t="s">
        <v>277</v>
      </c>
      <c r="C30" s="113"/>
      <c r="D30" s="35">
        <f>SUM(C29)</f>
        <v>473.6</v>
      </c>
      <c r="E30" s="7"/>
      <c r="F30" s="6"/>
      <c r="G30" s="114"/>
      <c r="H30" s="112">
        <v>76.8</v>
      </c>
      <c r="I30" s="111"/>
    </row>
    <row r="31" spans="1:9" ht="12.75" customHeight="1" x14ac:dyDescent="0.2">
      <c r="A31" s="6"/>
      <c r="B31" s="6"/>
      <c r="C31" s="35"/>
      <c r="D31" s="7"/>
      <c r="E31" s="7"/>
      <c r="F31" s="6"/>
      <c r="G31" s="112"/>
      <c r="H31" s="111"/>
      <c r="I31" s="111"/>
    </row>
    <row r="32" spans="1:9" ht="12.75" customHeight="1" x14ac:dyDescent="0.2">
      <c r="A32" s="6"/>
      <c r="B32" s="35" t="str">
        <f>Expenditure!$K$1</f>
        <v>Party Subsidy</v>
      </c>
      <c r="C32" s="35">
        <f>Expenditure!K206-Creditors!K15+Creditors!K31</f>
        <v>213.6</v>
      </c>
      <c r="D32" s="7"/>
      <c r="E32" s="7"/>
      <c r="F32" s="35"/>
      <c r="G32" s="112">
        <v>0</v>
      </c>
      <c r="H32" s="111"/>
      <c r="I32" s="111"/>
    </row>
    <row r="33" spans="1:9" ht="12.75" customHeight="1" x14ac:dyDescent="0.2">
      <c r="A33" s="6"/>
      <c r="B33" s="22" t="s">
        <v>278</v>
      </c>
      <c r="C33" s="113"/>
      <c r="D33" s="35">
        <f>SUM(C32)</f>
        <v>213.6</v>
      </c>
      <c r="E33" s="7"/>
      <c r="F33" s="6"/>
      <c r="G33" s="114"/>
      <c r="H33" s="112">
        <v>0</v>
      </c>
      <c r="I33" s="111"/>
    </row>
    <row r="34" spans="1:9" ht="12.75" customHeight="1" x14ac:dyDescent="0.2">
      <c r="A34" s="6"/>
      <c r="B34" s="35"/>
      <c r="C34" s="35"/>
      <c r="D34" s="7"/>
      <c r="E34" s="7"/>
      <c r="F34" s="35"/>
      <c r="G34" s="112"/>
      <c r="H34" s="111"/>
      <c r="I34" s="111"/>
    </row>
    <row r="35" spans="1:9" ht="12.75" customHeight="1" x14ac:dyDescent="0.2">
      <c r="A35" s="6"/>
      <c r="B35" s="35" t="s">
        <v>36</v>
      </c>
      <c r="C35" s="35">
        <f>+Expenditure!M206-Creditors!M15+Creditors!M31</f>
        <v>105.25</v>
      </c>
      <c r="D35" s="7"/>
      <c r="E35" s="7"/>
      <c r="F35" s="35"/>
      <c r="G35" s="112">
        <v>0</v>
      </c>
      <c r="H35" s="7"/>
      <c r="I35" s="7"/>
    </row>
    <row r="36" spans="1:9" ht="12.75" customHeight="1" x14ac:dyDescent="0.2">
      <c r="A36" s="6"/>
      <c r="B36" s="35" t="str">
        <f>Expenditure!$N$1</f>
        <v>Other</v>
      </c>
      <c r="C36" s="35">
        <f>+Expenditure!N206-Creditors!N15+Creditors!N31</f>
        <v>322.68</v>
      </c>
      <c r="D36" s="7"/>
      <c r="E36" s="7"/>
      <c r="F36" s="6"/>
      <c r="G36" s="118">
        <v>143.25</v>
      </c>
      <c r="H36" s="111"/>
      <c r="I36" s="111"/>
    </row>
    <row r="37" spans="1:9" ht="12.75" customHeight="1" x14ac:dyDescent="0.2">
      <c r="A37" s="6"/>
      <c r="B37" s="22" t="s">
        <v>279</v>
      </c>
      <c r="C37" s="113"/>
      <c r="D37" s="119">
        <f>SUM(C35:C36)</f>
        <v>427.93</v>
      </c>
      <c r="E37" s="7"/>
      <c r="F37" s="6"/>
      <c r="G37" s="112"/>
      <c r="H37" s="120">
        <v>143.25</v>
      </c>
      <c r="I37" s="111"/>
    </row>
    <row r="38" spans="1:9" ht="12.75" customHeight="1" x14ac:dyDescent="0.2">
      <c r="A38" s="6"/>
      <c r="B38" s="6"/>
      <c r="C38" s="7"/>
      <c r="D38" s="7"/>
      <c r="E38" s="7"/>
      <c r="F38" s="6"/>
      <c r="G38" s="111"/>
      <c r="H38" s="112"/>
      <c r="I38" s="111"/>
    </row>
    <row r="39" spans="1:9" ht="12.75" customHeight="1" x14ac:dyDescent="0.2">
      <c r="A39" s="6"/>
      <c r="B39" s="6"/>
      <c r="C39" s="7"/>
      <c r="D39" s="7"/>
      <c r="E39" s="35">
        <f>SUM(D20:D38)</f>
        <v>14100.720000000001</v>
      </c>
      <c r="F39" s="6"/>
      <c r="G39" s="111"/>
      <c r="H39" s="111"/>
      <c r="I39" s="121">
        <v>6290.14</v>
      </c>
    </row>
    <row r="40" spans="1:9" ht="12.75" customHeight="1" x14ac:dyDescent="0.2">
      <c r="A40" s="6"/>
      <c r="B40" s="6"/>
      <c r="C40" s="7"/>
      <c r="D40" s="7"/>
      <c r="E40" s="7"/>
      <c r="F40" s="6"/>
      <c r="G40" s="111"/>
      <c r="H40" s="111"/>
      <c r="I40" s="112"/>
    </row>
    <row r="41" spans="1:9" ht="13.5" customHeight="1" x14ac:dyDescent="0.2">
      <c r="A41" s="22" t="s">
        <v>280</v>
      </c>
      <c r="B41" s="6"/>
      <c r="C41" s="7"/>
      <c r="D41" s="7"/>
      <c r="E41" s="122">
        <f>+E18-E39</f>
        <v>-8108.7000000000007</v>
      </c>
      <c r="F41" s="6"/>
      <c r="G41" s="111"/>
      <c r="H41" s="111"/>
      <c r="I41" s="123">
        <v>1281.48</v>
      </c>
    </row>
    <row r="42" spans="1:9" ht="13.5" customHeight="1" x14ac:dyDescent="0.2">
      <c r="A42" s="6"/>
      <c r="B42" s="6"/>
      <c r="C42" s="7"/>
      <c r="D42" s="7"/>
      <c r="E42" s="7"/>
      <c r="F42" s="6"/>
      <c r="G42" s="6"/>
      <c r="H42" s="6"/>
      <c r="I42" s="6"/>
    </row>
    <row r="43" spans="1:9" ht="12.75" customHeight="1" x14ac:dyDescent="0.2">
      <c r="A43" s="6"/>
      <c r="B43" s="6"/>
      <c r="C43" s="7"/>
      <c r="D43" s="7"/>
      <c r="E43" s="35"/>
      <c r="F43" s="6"/>
      <c r="G43" s="6"/>
      <c r="H43" s="6"/>
      <c r="I43" s="6"/>
    </row>
    <row r="44" spans="1:9" ht="12.75" customHeight="1" x14ac:dyDescent="0.2">
      <c r="A44" s="6"/>
      <c r="B44" s="6"/>
      <c r="C44" s="7"/>
      <c r="D44" s="7"/>
      <c r="E44" s="7"/>
      <c r="F44" s="6"/>
      <c r="G44" s="7"/>
      <c r="H44" s="7"/>
      <c r="I44" s="7"/>
    </row>
    <row r="45" spans="1:9" ht="12.75" customHeight="1" x14ac:dyDescent="0.2">
      <c r="A45" s="6"/>
      <c r="B45" s="6"/>
      <c r="C45" s="7"/>
      <c r="D45" s="7"/>
      <c r="E45" s="7"/>
      <c r="F45" s="6"/>
      <c r="G45" s="7"/>
      <c r="H45" s="7"/>
      <c r="I45" s="7"/>
    </row>
    <row r="46" spans="1:9" ht="12.75" customHeight="1" x14ac:dyDescent="0.2">
      <c r="A46" s="6"/>
      <c r="B46" s="6"/>
      <c r="C46" s="7"/>
      <c r="D46" s="7"/>
      <c r="E46" s="7"/>
      <c r="F46" s="6"/>
      <c r="G46" s="7"/>
      <c r="H46" s="7"/>
      <c r="I46" s="7"/>
    </row>
    <row r="47" spans="1:9" ht="12.75" customHeight="1" x14ac:dyDescent="0.2">
      <c r="A47" s="6"/>
      <c r="B47" s="6"/>
      <c r="C47" s="7"/>
      <c r="D47" s="7"/>
      <c r="E47" s="7"/>
      <c r="F47" s="6"/>
      <c r="G47" s="7"/>
      <c r="H47" s="7"/>
      <c r="I47" s="7"/>
    </row>
    <row r="48" spans="1:9" ht="12.75" customHeight="1" x14ac:dyDescent="0.2">
      <c r="A48" s="6"/>
      <c r="B48" s="6"/>
      <c r="C48" s="7"/>
      <c r="D48" s="7"/>
      <c r="E48" s="7"/>
      <c r="F48" s="6"/>
      <c r="G48" s="7"/>
      <c r="H48" s="7"/>
      <c r="I48" s="7"/>
    </row>
    <row r="49" spans="1:9" ht="19.5" customHeight="1" x14ac:dyDescent="0.25">
      <c r="A49" s="1" t="s">
        <v>281</v>
      </c>
      <c r="B49" s="6"/>
      <c r="C49" s="7"/>
      <c r="D49" s="7"/>
      <c r="E49" s="7"/>
      <c r="F49" s="6"/>
      <c r="G49" s="7"/>
      <c r="H49" s="7"/>
      <c r="I49" s="7"/>
    </row>
    <row r="50" spans="1:9" ht="19.5" customHeight="1" x14ac:dyDescent="0.25">
      <c r="A50" s="1"/>
      <c r="B50" s="6"/>
      <c r="C50" s="7"/>
      <c r="D50" s="7"/>
      <c r="E50" s="7"/>
      <c r="F50" s="6"/>
      <c r="G50" s="7"/>
      <c r="H50" s="7"/>
      <c r="I50" s="7"/>
    </row>
    <row r="51" spans="1:9" ht="19.5" customHeight="1" x14ac:dyDescent="0.2">
      <c r="A51" s="124" t="str">
        <f>"Net Surplus/Deficit Bridge from "&amp;Control!B5&amp;" to "&amp;Yearn</f>
        <v>Net Surplus/Deficit Bridge from 2015 to 2016</v>
      </c>
      <c r="B51" s="105"/>
      <c r="C51" s="105"/>
      <c r="D51" s="105"/>
      <c r="E51" s="105"/>
      <c r="F51" s="6"/>
      <c r="G51" s="7"/>
      <c r="H51" s="7"/>
      <c r="I51" s="7"/>
    </row>
    <row r="52" spans="1:9" ht="12.75" customHeight="1" x14ac:dyDescent="0.2">
      <c r="A52" s="6"/>
      <c r="B52" s="6"/>
      <c r="C52" s="125" t="s">
        <v>282</v>
      </c>
      <c r="D52" s="125" t="s">
        <v>282</v>
      </c>
      <c r="E52" s="97"/>
      <c r="F52" s="6"/>
      <c r="G52" s="7"/>
      <c r="H52" s="7"/>
      <c r="I52" s="7"/>
    </row>
    <row r="53" spans="1:9" ht="13.5" customHeight="1" x14ac:dyDescent="0.2">
      <c r="A53" s="23" t="str">
        <f>IF(I41&gt;0,"Surplus","Deficit")&amp;" in "&amp;Control!B5</f>
        <v>Surplus in 2015</v>
      </c>
      <c r="B53" s="6"/>
      <c r="C53" s="7"/>
      <c r="D53" s="7"/>
      <c r="E53" s="6">
        <f>I41</f>
        <v>1281.48</v>
      </c>
      <c r="F53" s="6"/>
      <c r="G53" s="7"/>
      <c r="H53" s="7"/>
      <c r="I53" s="7"/>
    </row>
    <row r="54" spans="1:9" ht="12.75" customHeight="1" x14ac:dyDescent="0.2">
      <c r="A54" s="6"/>
      <c r="B54" s="6"/>
      <c r="C54" s="7"/>
      <c r="D54" s="7"/>
      <c r="E54" s="7"/>
      <c r="F54" s="6"/>
      <c r="G54" s="7"/>
      <c r="H54" s="7"/>
      <c r="I54" s="7"/>
    </row>
    <row r="55" spans="1:9" ht="12.75" customHeight="1" x14ac:dyDescent="0.2">
      <c r="A55" s="6"/>
      <c r="B55" s="6"/>
      <c r="C55" s="7"/>
      <c r="D55" s="7"/>
      <c r="E55" s="7"/>
      <c r="F55" s="6"/>
      <c r="G55" s="7"/>
      <c r="H55" s="7"/>
      <c r="I55" s="7"/>
    </row>
    <row r="56" spans="1:9" ht="12.75" customHeight="1" x14ac:dyDescent="0.2">
      <c r="A56" s="126" t="s">
        <v>270</v>
      </c>
      <c r="B56" s="6" t="str">
        <f>VLOOKUP(1,$A$108:$C$113,2,FALSE)</f>
        <v>Party Income</v>
      </c>
      <c r="C56" s="35">
        <f>VLOOKUP(1,$A$108:$C$113,3,FALSE)</f>
        <v>270</v>
      </c>
      <c r="D56" s="7"/>
      <c r="E56" s="7"/>
      <c r="F56" s="6"/>
      <c r="G56" s="7"/>
      <c r="H56" s="7"/>
      <c r="I56" s="7"/>
    </row>
    <row r="57" spans="1:9" ht="12.75" customHeight="1" x14ac:dyDescent="0.2">
      <c r="A57" s="127"/>
      <c r="B57" s="6" t="str">
        <f>VLOOKUP(2,$A$108:$C$113,2,FALSE)</f>
        <v>on the door entry</v>
      </c>
      <c r="C57" s="35">
        <f>VLOOKUP(2,$A$108:$C$113,3,FALSE)</f>
        <v>165</v>
      </c>
      <c r="D57" s="7"/>
      <c r="E57" s="7"/>
      <c r="F57" s="6"/>
      <c r="G57" s="7"/>
      <c r="H57" s="7"/>
      <c r="I57" s="7"/>
    </row>
    <row r="58" spans="1:9" ht="12.75" customHeight="1" x14ac:dyDescent="0.2">
      <c r="A58" s="127"/>
      <c r="B58" s="35" t="str">
        <f>VLOOKUP(3,$A$108:$C$113,2,FALSE)</f>
        <v>Other</v>
      </c>
      <c r="C58" s="35">
        <f>VLOOKUP(3,$A$108:$C$113,3,FALSE)</f>
        <v>10</v>
      </c>
      <c r="D58" s="7"/>
      <c r="E58" s="7"/>
      <c r="F58" s="6"/>
      <c r="G58" s="7"/>
      <c r="H58" s="7"/>
      <c r="I58" s="7"/>
    </row>
    <row r="59" spans="1:9" ht="12.75" customHeight="1" x14ac:dyDescent="0.2">
      <c r="A59" s="127"/>
      <c r="B59" s="6" t="str">
        <f>VLOOKUP(4,$A$108:$C$113,2,FALSE)</f>
        <v>Bank Interest</v>
      </c>
      <c r="C59" s="35">
        <f>VLOOKUP(4,$A$108:$C$113,3,FALSE)</f>
        <v>9.4000000000000039</v>
      </c>
      <c r="D59" s="7"/>
      <c r="E59" s="7"/>
      <c r="F59" s="6"/>
      <c r="G59" s="7"/>
      <c r="H59" s="7"/>
      <c r="I59" s="7"/>
    </row>
    <row r="60" spans="1:9" ht="12.75" customHeight="1" x14ac:dyDescent="0.2">
      <c r="A60" s="127"/>
      <c r="B60" s="6" t="str">
        <f>VLOOKUP(5,$A$108:$C$113,2,FALSE)</f>
        <v>Sponsorship</v>
      </c>
      <c r="C60" s="35">
        <f>VLOOKUP(5,$A$108:$C$113,3,FALSE)</f>
        <v>-878</v>
      </c>
      <c r="D60" s="7"/>
      <c r="E60" s="7"/>
      <c r="F60" s="6"/>
      <c r="G60" s="7"/>
      <c r="H60" s="7"/>
      <c r="I60" s="7"/>
    </row>
    <row r="61" spans="1:9" ht="12.75" customHeight="1" x14ac:dyDescent="0.2">
      <c r="A61" s="127"/>
      <c r="B61" s="6" t="str">
        <f>VLOOKUP(6,$A$108:$C$113,2,FALSE)</f>
        <v>Membership</v>
      </c>
      <c r="C61" s="119">
        <f>VLOOKUP(6,$A$108:$C$113,3,FALSE)</f>
        <v>-1156</v>
      </c>
      <c r="D61" s="7"/>
      <c r="E61" s="7"/>
      <c r="F61" s="6"/>
      <c r="G61" s="7"/>
      <c r="H61" s="7"/>
      <c r="I61" s="7"/>
    </row>
    <row r="62" spans="1:9" ht="12.75" customHeight="1" x14ac:dyDescent="0.2">
      <c r="A62" s="127"/>
      <c r="B62" s="6" t="s">
        <v>283</v>
      </c>
      <c r="C62" s="7"/>
      <c r="D62" s="35">
        <f>SUM(C56:C61)</f>
        <v>-1579.6</v>
      </c>
      <c r="E62" s="7"/>
      <c r="F62" s="6"/>
      <c r="G62" s="7"/>
      <c r="H62" s="7"/>
      <c r="I62" s="7"/>
    </row>
    <row r="63" spans="1:9" ht="12.75" customHeight="1" x14ac:dyDescent="0.2">
      <c r="A63" s="127"/>
      <c r="B63" s="6"/>
      <c r="C63" s="7"/>
      <c r="D63" s="7"/>
      <c r="E63" s="7"/>
      <c r="F63" s="6"/>
      <c r="G63" s="7"/>
      <c r="H63" s="7"/>
      <c r="I63" s="7"/>
    </row>
    <row r="64" spans="1:9" ht="12.75" customHeight="1" x14ac:dyDescent="0.2">
      <c r="A64" s="127"/>
      <c r="B64" s="6"/>
      <c r="C64" s="7"/>
      <c r="D64" s="7"/>
      <c r="E64" s="7"/>
      <c r="F64" s="6"/>
      <c r="G64" s="7"/>
      <c r="H64" s="7"/>
      <c r="I64" s="7"/>
    </row>
    <row r="65" spans="1:9" ht="12.75" customHeight="1" x14ac:dyDescent="0.2">
      <c r="A65" s="126" t="s">
        <v>274</v>
      </c>
      <c r="B65" s="35" t="str">
        <f>VLOOKUP(1,$A$115:$C$123,2,FALSE)</f>
        <v>Admin - Fees</v>
      </c>
      <c r="C65" s="35">
        <f>VLOOKUP(1,$A$115:$C$123,3,FALSE)</f>
        <v>-3234.24</v>
      </c>
      <c r="D65" s="7"/>
      <c r="E65" s="7"/>
      <c r="F65" s="6"/>
      <c r="G65" s="7"/>
      <c r="H65" s="7"/>
      <c r="I65" s="7"/>
    </row>
    <row r="66" spans="1:9" ht="12.75" customHeight="1" x14ac:dyDescent="0.2">
      <c r="A66" s="6"/>
      <c r="B66" s="35" t="str">
        <f>VLOOKUP(2,$A$115:$C$123,2,FALSE)</f>
        <v>Meetings - Catering</v>
      </c>
      <c r="C66" s="35">
        <f>VLOOKUP(2,$A$115:$C$123,3,FALSE)</f>
        <v>-2336.9100000000008</v>
      </c>
      <c r="D66" s="7"/>
      <c r="E66" s="7"/>
      <c r="F66" s="6"/>
      <c r="G66" s="7"/>
      <c r="H66" s="7"/>
      <c r="I66" s="7"/>
    </row>
    <row r="67" spans="1:9" ht="12.75" customHeight="1" x14ac:dyDescent="0.2">
      <c r="A67" s="6"/>
      <c r="B67" s="35" t="str">
        <f>VLOOKUP(3,$A$115:$C$123,2,FALSE)</f>
        <v>Meetings - Speakers</v>
      </c>
      <c r="C67" s="35">
        <f>VLOOKUP(3,$A$115:$C$123,3,FALSE)</f>
        <v>-992.63000000000011</v>
      </c>
      <c r="D67" s="7"/>
      <c r="E67" s="7"/>
      <c r="F67" s="6"/>
      <c r="G67" s="7"/>
      <c r="H67" s="7"/>
      <c r="I67" s="7"/>
    </row>
    <row r="68" spans="1:9" ht="12.75" customHeight="1" x14ac:dyDescent="0.2">
      <c r="A68" s="6"/>
      <c r="B68" s="35" t="str">
        <f>VLOOKUP(4,$A$115:$C$123,2,FALSE)</f>
        <v>Website Development</v>
      </c>
      <c r="C68" s="35">
        <f>VLOOKUP(4,$A$115:$C$123,3,FALSE)</f>
        <v>-396.8</v>
      </c>
      <c r="D68" s="7"/>
      <c r="E68" s="7"/>
      <c r="F68" s="6"/>
      <c r="G68" s="7"/>
      <c r="H68" s="7"/>
      <c r="I68" s="7"/>
    </row>
    <row r="69" spans="1:9" ht="12.75" customHeight="1" x14ac:dyDescent="0.2">
      <c r="A69" s="6"/>
      <c r="B69" s="35" t="str">
        <f>VLOOKUP(5,$A$115:$C$123,2,FALSE)</f>
        <v>Meetings - Other</v>
      </c>
      <c r="C69" s="35">
        <f>VLOOKUP(5,$A$115:$C$123,3,FALSE)</f>
        <v>-363.1</v>
      </c>
      <c r="D69" s="7"/>
      <c r="E69" s="7"/>
      <c r="F69" s="6"/>
      <c r="G69" s="7"/>
      <c r="H69" s="7"/>
      <c r="I69" s="7"/>
    </row>
    <row r="70" spans="1:9" ht="12.75" customHeight="1" x14ac:dyDescent="0.2">
      <c r="A70" s="6"/>
      <c r="B70" s="35" t="str">
        <f>VLOOKUP(6,$A$115:$C$123,2,FALSE)</f>
        <v>Party Subsidy</v>
      </c>
      <c r="C70" s="35">
        <f>VLOOKUP(6,$A$115:$C$123,3,FALSE)</f>
        <v>-213.6</v>
      </c>
      <c r="D70" s="7"/>
      <c r="E70" s="7"/>
      <c r="F70" s="6"/>
      <c r="G70" s="7"/>
      <c r="H70" s="7"/>
      <c r="I70" s="7"/>
    </row>
    <row r="71" spans="1:9" ht="12.75" customHeight="1" x14ac:dyDescent="0.2">
      <c r="A71" s="6"/>
      <c r="B71" s="35" t="str">
        <f>VLOOKUP(7,$A$115:$C$123,2,FALSE)</f>
        <v>Other</v>
      </c>
      <c r="C71" s="35">
        <f>VLOOKUP(7,$A$115:$C$123,3,FALSE)</f>
        <v>-179.43</v>
      </c>
      <c r="D71" s="7"/>
      <c r="E71" s="7"/>
      <c r="F71" s="6"/>
      <c r="G71" s="7"/>
      <c r="H71" s="7"/>
      <c r="I71" s="7"/>
    </row>
    <row r="72" spans="1:9" ht="12.75" customHeight="1" x14ac:dyDescent="0.2">
      <c r="A72" s="6"/>
      <c r="B72" s="35" t="str">
        <f>VLOOKUP(8,$A$115:$C$123,2,FALSE)</f>
        <v>Bank Charges</v>
      </c>
      <c r="C72" s="35">
        <f>VLOOKUP(8,$A$115:$C$123,3,FALSE)</f>
        <v>-105.25</v>
      </c>
      <c r="D72" s="7"/>
      <c r="E72" s="7"/>
      <c r="F72" s="6"/>
      <c r="G72" s="7"/>
      <c r="H72" s="7"/>
      <c r="I72" s="7"/>
    </row>
    <row r="73" spans="1:9" ht="12.75" customHeight="1" x14ac:dyDescent="0.2">
      <c r="A73" s="6"/>
      <c r="B73" s="35" t="str">
        <f>VLOOKUP(9,$A$115:$C$123,2,FALSE)</f>
        <v>Admin - Other</v>
      </c>
      <c r="C73" s="119">
        <f>VLOOKUP(9,$A$115:$C$123,3,FALSE)</f>
        <v>11.38</v>
      </c>
      <c r="D73" s="7"/>
      <c r="E73" s="7"/>
      <c r="F73" s="6"/>
      <c r="G73" s="7"/>
      <c r="H73" s="7"/>
      <c r="I73" s="7"/>
    </row>
    <row r="74" spans="1:9" ht="12.75" customHeight="1" x14ac:dyDescent="0.2">
      <c r="A74" s="6"/>
      <c r="B74" s="6" t="s">
        <v>284</v>
      </c>
      <c r="C74" s="7"/>
      <c r="D74" s="119">
        <f>SUM(C65:C73)</f>
        <v>-7810.5800000000017</v>
      </c>
      <c r="E74" s="7"/>
      <c r="F74" s="6"/>
      <c r="G74" s="7"/>
      <c r="H74" s="7"/>
      <c r="I74" s="7"/>
    </row>
    <row r="75" spans="1:9" ht="12.75" customHeight="1" x14ac:dyDescent="0.2">
      <c r="A75" s="6"/>
      <c r="B75" s="6"/>
      <c r="C75" s="7"/>
      <c r="D75" s="7"/>
      <c r="E75" s="6">
        <f>SUM(D56:D74)</f>
        <v>-9390.1800000000021</v>
      </c>
      <c r="F75" s="6"/>
      <c r="G75" s="7"/>
      <c r="H75" s="7"/>
      <c r="I75" s="7"/>
    </row>
    <row r="76" spans="1:9" ht="12.75" customHeight="1" x14ac:dyDescent="0.2">
      <c r="A76" s="6"/>
      <c r="B76" s="6"/>
      <c r="C76" s="7"/>
      <c r="D76" s="7"/>
      <c r="E76" s="7"/>
      <c r="F76" s="6"/>
      <c r="G76" s="7"/>
      <c r="H76" s="7"/>
      <c r="I76" s="7"/>
    </row>
    <row r="77" spans="1:9" ht="14.25" customHeight="1" x14ac:dyDescent="0.2">
      <c r="A77" s="23" t="str">
        <f>IF(E41&gt;0,"Surplus","Deficit")&amp;" in "&amp;Control!B6</f>
        <v>Deficit in 2016</v>
      </c>
      <c r="B77" s="6"/>
      <c r="C77" s="7"/>
      <c r="D77" s="7"/>
      <c r="E77" s="128">
        <f>SUM(E53:E75)</f>
        <v>-8108.7000000000025</v>
      </c>
      <c r="F77" s="6"/>
      <c r="G77" s="7"/>
      <c r="H77" s="7"/>
      <c r="I77" s="7"/>
    </row>
    <row r="78" spans="1:9" ht="13.5" customHeight="1" x14ac:dyDescent="0.2">
      <c r="A78" s="6"/>
      <c r="B78" s="6"/>
      <c r="C78" s="7"/>
      <c r="D78" s="7"/>
      <c r="E78" s="7"/>
      <c r="F78" s="6"/>
      <c r="G78" s="7"/>
      <c r="H78" s="7"/>
      <c r="I78" s="7"/>
    </row>
    <row r="79" spans="1:9" ht="12.75" customHeight="1" x14ac:dyDescent="0.2">
      <c r="A79" s="6"/>
      <c r="B79" s="6"/>
      <c r="C79" s="7"/>
      <c r="D79" s="7"/>
      <c r="E79" s="7"/>
      <c r="F79" s="6"/>
      <c r="G79" s="7"/>
      <c r="H79" s="7"/>
      <c r="I79" s="7"/>
    </row>
    <row r="80" spans="1:9" ht="12.75" customHeight="1" x14ac:dyDescent="0.2">
      <c r="A80" s="6"/>
      <c r="B80" s="6"/>
      <c r="C80" s="7"/>
      <c r="D80" s="7"/>
      <c r="E80" s="7"/>
      <c r="F80" s="6"/>
      <c r="G80" s="7"/>
      <c r="H80" s="7"/>
      <c r="I80" s="7"/>
    </row>
    <row r="81" spans="1:9" ht="19.5" customHeight="1" x14ac:dyDescent="0.2">
      <c r="A81" s="124" t="str">
        <f>"Cash Resources Bridge from "&amp;Control!B5&amp;" to "&amp;Yearn</f>
        <v>Cash Resources Bridge from 2015 to 2016</v>
      </c>
      <c r="B81" s="105"/>
      <c r="C81" s="105"/>
      <c r="D81" s="105"/>
      <c r="E81" s="105"/>
      <c r="F81" s="6"/>
      <c r="G81" s="7"/>
      <c r="H81" s="7"/>
      <c r="I81" s="7"/>
    </row>
    <row r="82" spans="1:9" ht="17.25" customHeight="1" x14ac:dyDescent="0.2">
      <c r="A82" s="6"/>
      <c r="B82" s="6"/>
      <c r="C82" s="7"/>
      <c r="D82" s="7"/>
      <c r="E82" s="7"/>
      <c r="F82" s="6"/>
      <c r="G82" s="7"/>
      <c r="H82" s="7"/>
      <c r="I82" s="7"/>
    </row>
    <row r="83" spans="1:9" ht="12.75" customHeight="1" x14ac:dyDescent="0.2">
      <c r="A83" s="6" t="s">
        <v>285</v>
      </c>
      <c r="B83" s="6"/>
      <c r="C83" s="7"/>
      <c r="D83" s="7"/>
      <c r="E83" s="129">
        <f>BSheet!I14</f>
        <v>4003.26</v>
      </c>
      <c r="F83" s="6"/>
      <c r="G83" s="7"/>
      <c r="H83" s="7"/>
      <c r="I83" s="7"/>
    </row>
    <row r="84" spans="1:9" ht="12.75" customHeight="1" x14ac:dyDescent="0.2">
      <c r="A84" s="6"/>
      <c r="B84" s="6"/>
      <c r="C84" s="7"/>
      <c r="D84" s="7"/>
      <c r="E84" s="129"/>
      <c r="F84" s="6"/>
      <c r="G84" s="7"/>
      <c r="H84" s="7"/>
      <c r="I84" s="7"/>
    </row>
    <row r="85" spans="1:9" ht="12.75" customHeight="1" x14ac:dyDescent="0.2">
      <c r="A85" s="6" t="s">
        <v>286</v>
      </c>
      <c r="B85" s="6"/>
      <c r="C85" s="7"/>
      <c r="D85" s="7"/>
      <c r="E85" s="7"/>
      <c r="F85" s="6"/>
      <c r="G85" s="7"/>
      <c r="H85" s="7"/>
      <c r="I85" s="7"/>
    </row>
    <row r="86" spans="1:9" ht="12.75" customHeight="1" x14ac:dyDescent="0.2">
      <c r="A86" s="6"/>
      <c r="B86" s="6" t="str">
        <f>A77</f>
        <v>Deficit in 2016</v>
      </c>
      <c r="C86" s="119">
        <f>E41</f>
        <v>-8108.7000000000007</v>
      </c>
      <c r="D86" s="7"/>
      <c r="E86" s="7"/>
      <c r="F86" s="6"/>
      <c r="G86" s="7"/>
      <c r="H86" s="7"/>
      <c r="I86" s="7"/>
    </row>
    <row r="87" spans="1:9" ht="12.75" customHeight="1" x14ac:dyDescent="0.2">
      <c r="A87" s="6"/>
      <c r="B87" s="6"/>
      <c r="C87" s="35"/>
      <c r="D87" s="35">
        <f>C86</f>
        <v>-8108.7000000000007</v>
      </c>
      <c r="E87" s="7"/>
      <c r="F87" s="6"/>
      <c r="G87" s="7"/>
      <c r="H87" s="7"/>
      <c r="I87" s="7"/>
    </row>
    <row r="88" spans="1:9" ht="12.75" customHeight="1" x14ac:dyDescent="0.2">
      <c r="A88" s="6"/>
      <c r="B88" s="6"/>
      <c r="C88" s="35"/>
      <c r="D88" s="35"/>
      <c r="E88" s="7"/>
      <c r="F88" s="6"/>
      <c r="G88" s="7"/>
      <c r="H88" s="7"/>
      <c r="I88" s="7"/>
    </row>
    <row r="89" spans="1:9" ht="12.75" customHeight="1" x14ac:dyDescent="0.2">
      <c r="A89" s="6" t="s">
        <v>287</v>
      </c>
      <c r="B89" s="6"/>
      <c r="C89" s="35"/>
      <c r="D89" s="35"/>
      <c r="E89" s="7"/>
      <c r="F89" s="6"/>
      <c r="G89" s="7"/>
      <c r="H89" s="7"/>
      <c r="I89" s="7"/>
    </row>
    <row r="90" spans="1:9" ht="12.75" customHeight="1" x14ac:dyDescent="0.2">
      <c r="A90" s="6"/>
      <c r="B90" s="6" t="str">
        <f>Yearn+1&amp;" Cash Recieved in "&amp;Yearn</f>
        <v>2017 Cash Recieved in 2016</v>
      </c>
      <c r="C90" s="129">
        <f>BSheet!D24+BSheet!D26</f>
        <v>6055</v>
      </c>
      <c r="D90" s="7"/>
      <c r="E90" s="7"/>
      <c r="F90" s="6"/>
      <c r="G90" s="7"/>
      <c r="H90" s="7"/>
      <c r="I90" s="7"/>
    </row>
    <row r="91" spans="1:9" ht="12.75" customHeight="1" x14ac:dyDescent="0.2">
      <c r="A91" s="6"/>
      <c r="B91" s="6" t="str">
        <f>Yearn&amp;" costs not yet paid out"</f>
        <v>2016 costs not yet paid out</v>
      </c>
      <c r="C91" s="130">
        <f>BSheet!D21</f>
        <v>0</v>
      </c>
      <c r="D91" s="7"/>
      <c r="E91" s="7"/>
      <c r="F91" s="6"/>
      <c r="G91" s="7"/>
      <c r="H91" s="7"/>
      <c r="I91" s="7"/>
    </row>
    <row r="92" spans="1:9" ht="12.75" customHeight="1" x14ac:dyDescent="0.2">
      <c r="A92" s="6"/>
      <c r="B92" s="6"/>
      <c r="C92" s="7"/>
      <c r="D92" s="129">
        <f>SUM(C90:C91)</f>
        <v>6055</v>
      </c>
      <c r="E92" s="7"/>
      <c r="F92" s="6"/>
      <c r="G92" s="7"/>
      <c r="H92" s="7"/>
      <c r="I92" s="7"/>
    </row>
    <row r="93" spans="1:9" ht="12.75" customHeight="1" x14ac:dyDescent="0.2">
      <c r="A93" s="6"/>
      <c r="B93" s="6"/>
      <c r="C93" s="7"/>
      <c r="D93" s="129"/>
      <c r="E93" s="7"/>
      <c r="F93" s="6"/>
      <c r="G93" s="7"/>
      <c r="H93" s="7"/>
      <c r="I93" s="7"/>
    </row>
    <row r="94" spans="1:9" ht="12.75" customHeight="1" x14ac:dyDescent="0.2">
      <c r="A94" s="6"/>
      <c r="B94" s="6" t="str">
        <f>Yearn&amp;" cash recieved in "&amp;Yearn-1</f>
        <v>2016 cash recieved in 2015</v>
      </c>
      <c r="C94" s="35">
        <f>-Creditors!D68</f>
        <v>0</v>
      </c>
      <c r="D94" s="7"/>
      <c r="E94" s="7"/>
      <c r="F94" s="6"/>
      <c r="G94" s="7"/>
      <c r="H94" s="7"/>
      <c r="I94" s="7"/>
    </row>
    <row r="95" spans="1:9" ht="12.75" customHeight="1" x14ac:dyDescent="0.2">
      <c r="A95" s="6"/>
      <c r="B95" s="6" t="str">
        <f>Yearn-1&amp;" costs paid in "&amp;Yearn</f>
        <v>2015 costs paid in 2016</v>
      </c>
      <c r="C95" s="119">
        <f>-Creditors!D15</f>
        <v>0</v>
      </c>
      <c r="D95" s="7"/>
      <c r="E95" s="7"/>
      <c r="F95" s="6"/>
      <c r="G95" s="7"/>
      <c r="H95" s="7"/>
      <c r="I95" s="7"/>
    </row>
    <row r="96" spans="1:9" ht="12.75" customHeight="1" x14ac:dyDescent="0.2">
      <c r="A96" s="6"/>
      <c r="B96" s="6"/>
      <c r="C96" s="7"/>
      <c r="D96" s="35">
        <f>SUM(C94:C95)</f>
        <v>0</v>
      </c>
      <c r="E96" s="7"/>
      <c r="F96" s="6"/>
      <c r="G96" s="7"/>
      <c r="H96" s="7"/>
      <c r="I96" s="7"/>
    </row>
    <row r="97" spans="1:9" ht="12.75" customHeight="1" x14ac:dyDescent="0.2">
      <c r="A97" s="6"/>
      <c r="B97" s="6"/>
      <c r="C97" s="7"/>
      <c r="D97" s="7"/>
      <c r="E97" s="35">
        <f>SUM(D87:D96)</f>
        <v>-2053.7000000000007</v>
      </c>
      <c r="F97" s="6"/>
      <c r="G97" s="7"/>
      <c r="H97" s="7"/>
      <c r="I97" s="7"/>
    </row>
    <row r="98" spans="1:9" ht="12.75" customHeight="1" x14ac:dyDescent="0.2">
      <c r="A98" s="6"/>
      <c r="B98" s="6"/>
      <c r="C98" s="7"/>
      <c r="D98" s="7"/>
      <c r="E98" s="35"/>
      <c r="F98" s="6"/>
      <c r="G98" s="7"/>
      <c r="H98" s="7"/>
      <c r="I98" s="7"/>
    </row>
    <row r="99" spans="1:9" ht="13.5" customHeight="1" x14ac:dyDescent="0.2">
      <c r="A99" s="6" t="s">
        <v>288</v>
      </c>
      <c r="B99" s="6"/>
      <c r="C99" s="7"/>
      <c r="D99" s="7"/>
      <c r="E99" s="131">
        <f>BSheet!E14</f>
        <v>6834.41</v>
      </c>
      <c r="F99" s="6"/>
      <c r="G99" s="7"/>
      <c r="H99" s="7"/>
      <c r="I99" s="7"/>
    </row>
    <row r="100" spans="1:9" ht="13.5" customHeight="1" x14ac:dyDescent="0.2">
      <c r="A100" s="6"/>
      <c r="B100" s="6"/>
      <c r="C100" s="7"/>
      <c r="D100" s="7"/>
      <c r="E100" s="7"/>
      <c r="F100" s="6"/>
      <c r="G100" s="7"/>
      <c r="H100" s="7"/>
      <c r="I100" s="7"/>
    </row>
    <row r="101" spans="1:9" ht="12.75" customHeight="1" x14ac:dyDescent="0.2">
      <c r="A101" s="6"/>
      <c r="B101" s="6"/>
      <c r="C101" s="7"/>
      <c r="D101" s="7"/>
      <c r="E101" s="132">
        <f>E83+E97-E99</f>
        <v>-4884.8500000000004</v>
      </c>
      <c r="F101" s="6" t="s">
        <v>289</v>
      </c>
      <c r="G101" s="7"/>
      <c r="H101" s="7"/>
      <c r="I101" s="7"/>
    </row>
    <row r="102" spans="1:9" ht="12.75" customHeight="1" x14ac:dyDescent="0.2">
      <c r="A102" s="6"/>
      <c r="B102" s="6"/>
      <c r="C102" s="7"/>
      <c r="D102" s="7"/>
      <c r="E102" s="7"/>
      <c r="F102" s="6"/>
      <c r="G102" s="7"/>
      <c r="H102" s="7"/>
      <c r="I102" s="7"/>
    </row>
    <row r="103" spans="1:9" ht="12.75" customHeight="1" x14ac:dyDescent="0.2">
      <c r="A103" s="6"/>
      <c r="B103" s="6"/>
      <c r="C103" s="7"/>
      <c r="D103" s="7"/>
      <c r="E103" s="7"/>
      <c r="F103" s="6"/>
      <c r="G103" s="7"/>
      <c r="H103" s="7"/>
      <c r="I103" s="7"/>
    </row>
    <row r="104" spans="1:9" ht="12.75" customHeight="1" x14ac:dyDescent="0.2">
      <c r="A104" s="6"/>
      <c r="B104" s="6"/>
      <c r="C104" s="7"/>
      <c r="D104" s="7"/>
      <c r="E104" s="7"/>
      <c r="F104" s="6"/>
      <c r="G104" s="7"/>
      <c r="H104" s="7"/>
      <c r="I104" s="7"/>
    </row>
    <row r="105" spans="1:9" ht="12.75" customHeight="1" x14ac:dyDescent="0.2">
      <c r="A105" s="36"/>
      <c r="B105" s="36"/>
      <c r="C105" s="133"/>
      <c r="D105" s="133"/>
      <c r="E105" s="7"/>
      <c r="F105" s="6"/>
      <c r="G105" s="7"/>
      <c r="H105" s="7"/>
      <c r="I105" s="7"/>
    </row>
    <row r="106" spans="1:9" ht="12.75" customHeight="1" x14ac:dyDescent="0.2">
      <c r="A106" s="36"/>
      <c r="B106" s="36"/>
      <c r="C106" s="133"/>
      <c r="D106" s="133"/>
      <c r="E106" s="7"/>
      <c r="F106" s="6"/>
      <c r="G106" s="7"/>
      <c r="H106" s="7"/>
      <c r="I106" s="7"/>
    </row>
    <row r="107" spans="1:9" ht="12.75" customHeight="1" x14ac:dyDescent="0.2">
      <c r="A107" s="36" t="s">
        <v>290</v>
      </c>
      <c r="B107" s="36" t="s">
        <v>291</v>
      </c>
      <c r="C107" s="36" t="s">
        <v>282</v>
      </c>
      <c r="D107" s="133"/>
      <c r="E107" s="7"/>
      <c r="F107" s="6"/>
      <c r="G107" s="7"/>
      <c r="H107" s="7"/>
      <c r="I107" s="7"/>
    </row>
    <row r="108" spans="1:9" ht="12.75" customHeight="1" x14ac:dyDescent="0.2">
      <c r="A108" s="134">
        <f t="shared" ref="A108:A113" si="0">RANK(C108,$C$108:$C$113,0)</f>
        <v>6</v>
      </c>
      <c r="B108" s="36" t="s">
        <v>292</v>
      </c>
      <c r="C108" s="135">
        <f>D9-H9</f>
        <v>-1156</v>
      </c>
      <c r="D108" s="133"/>
      <c r="E108" s="7"/>
      <c r="F108" s="6"/>
      <c r="G108" s="7"/>
      <c r="H108" s="7"/>
      <c r="I108" s="7"/>
    </row>
    <row r="109" spans="1:9" ht="12.75" customHeight="1" x14ac:dyDescent="0.2">
      <c r="A109" s="134">
        <f t="shared" si="0"/>
        <v>1</v>
      </c>
      <c r="B109" s="36" t="str">
        <f>Income!$L$1</f>
        <v>Party Income</v>
      </c>
      <c r="C109" s="135">
        <f t="shared" ref="C109:C113" si="1">C11-G11</f>
        <v>270</v>
      </c>
      <c r="D109" s="133"/>
      <c r="E109" s="7"/>
      <c r="F109" s="6"/>
      <c r="G109" s="7"/>
      <c r="H109" s="7"/>
      <c r="I109" s="7"/>
    </row>
    <row r="110" spans="1:9" ht="12.75" customHeight="1" x14ac:dyDescent="0.2">
      <c r="A110" s="134">
        <f t="shared" si="0"/>
        <v>5</v>
      </c>
      <c r="B110" s="36" t="str">
        <f>Income!$M$1</f>
        <v>Sponsorship</v>
      </c>
      <c r="C110" s="135">
        <f t="shared" si="1"/>
        <v>-878</v>
      </c>
      <c r="D110" s="133"/>
      <c r="E110" s="7"/>
      <c r="F110" s="6"/>
      <c r="G110" s="7"/>
      <c r="H110" s="7"/>
      <c r="I110" s="7"/>
    </row>
    <row r="111" spans="1:9" ht="12.75" customHeight="1" x14ac:dyDescent="0.2">
      <c r="A111" s="134">
        <f t="shared" si="0"/>
        <v>2</v>
      </c>
      <c r="B111" s="36" t="str">
        <f>Income!$N$1</f>
        <v>on the door entry</v>
      </c>
      <c r="C111" s="135">
        <f t="shared" si="1"/>
        <v>165</v>
      </c>
      <c r="D111" s="133"/>
      <c r="E111" s="7"/>
      <c r="F111" s="6"/>
      <c r="G111" s="7"/>
      <c r="H111" s="7"/>
      <c r="I111" s="7"/>
    </row>
    <row r="112" spans="1:9" ht="12.75" customHeight="1" x14ac:dyDescent="0.2">
      <c r="A112" s="134">
        <f t="shared" si="0"/>
        <v>4</v>
      </c>
      <c r="B112" s="36" t="str">
        <f>Income!$O$1</f>
        <v>Bank Interest</v>
      </c>
      <c r="C112" s="135">
        <f t="shared" si="1"/>
        <v>9.4000000000000039</v>
      </c>
      <c r="D112" s="133"/>
      <c r="E112" s="7"/>
      <c r="F112" s="6"/>
      <c r="G112" s="7"/>
      <c r="H112" s="7"/>
      <c r="I112" s="7"/>
    </row>
    <row r="113" spans="1:9" ht="12.75" customHeight="1" x14ac:dyDescent="0.2">
      <c r="A113" s="134">
        <f t="shared" si="0"/>
        <v>3</v>
      </c>
      <c r="B113" s="135" t="str">
        <f>Income!$Q$1</f>
        <v>Other</v>
      </c>
      <c r="C113" s="135">
        <f t="shared" si="1"/>
        <v>10</v>
      </c>
      <c r="D113" s="133"/>
      <c r="E113" s="7"/>
      <c r="F113" s="6"/>
      <c r="G113" s="7"/>
      <c r="H113" s="7"/>
      <c r="I113" s="7"/>
    </row>
    <row r="114" spans="1:9" ht="12.75" customHeight="1" x14ac:dyDescent="0.2">
      <c r="A114" s="36"/>
      <c r="B114" s="36"/>
      <c r="C114" s="36"/>
      <c r="D114" s="133"/>
      <c r="E114" s="7"/>
      <c r="F114" s="6"/>
      <c r="G114" s="7"/>
      <c r="H114" s="7"/>
      <c r="I114" s="7"/>
    </row>
    <row r="115" spans="1:9" ht="12.75" customHeight="1" x14ac:dyDescent="0.2">
      <c r="A115" s="134">
        <f t="shared" ref="A115:A123" si="2">RANK(C115,$C$115:$C$123,1)</f>
        <v>1</v>
      </c>
      <c r="B115" s="135" t="str">
        <f>Expenditure!$E$1</f>
        <v>Admin - Fees</v>
      </c>
      <c r="C115" s="135">
        <f t="shared" ref="C115:C116" si="3">-C20+G20</f>
        <v>-3234.24</v>
      </c>
      <c r="D115" s="133"/>
      <c r="E115" s="7"/>
      <c r="F115" s="6"/>
      <c r="G115" s="7"/>
      <c r="H115" s="7"/>
      <c r="I115" s="7"/>
    </row>
    <row r="116" spans="1:9" ht="12.75" customHeight="1" x14ac:dyDescent="0.2">
      <c r="A116" s="134">
        <f t="shared" si="2"/>
        <v>9</v>
      </c>
      <c r="B116" s="135" t="str">
        <f>Expenditure!$F$1</f>
        <v>Admin - Other</v>
      </c>
      <c r="C116" s="135">
        <f t="shared" si="3"/>
        <v>11.38</v>
      </c>
      <c r="D116" s="133"/>
      <c r="E116" s="7"/>
      <c r="F116" s="6"/>
      <c r="G116" s="7"/>
      <c r="H116" s="7"/>
      <c r="I116" s="7"/>
    </row>
    <row r="117" spans="1:9" ht="12.75" customHeight="1" x14ac:dyDescent="0.2">
      <c r="A117" s="134">
        <f t="shared" si="2"/>
        <v>2</v>
      </c>
      <c r="B117" s="135" t="str">
        <f>Expenditure!$G$1</f>
        <v>Meetings - Catering</v>
      </c>
      <c r="C117" s="135">
        <f t="shared" ref="C117:C119" si="4">-C24+G24</f>
        <v>-2336.9100000000008</v>
      </c>
      <c r="D117" s="133"/>
      <c r="E117" s="7"/>
      <c r="F117" s="6"/>
      <c r="G117" s="7"/>
      <c r="H117" s="7"/>
      <c r="I117" s="7"/>
    </row>
    <row r="118" spans="1:9" ht="12.75" customHeight="1" x14ac:dyDescent="0.2">
      <c r="A118" s="134">
        <f t="shared" si="2"/>
        <v>3</v>
      </c>
      <c r="B118" s="135" t="str">
        <f>Expenditure!$H$1</f>
        <v>Meetings - Speakers</v>
      </c>
      <c r="C118" s="135">
        <f t="shared" si="4"/>
        <v>-992.63000000000011</v>
      </c>
      <c r="D118" s="133"/>
      <c r="E118" s="7"/>
      <c r="F118" s="6"/>
      <c r="G118" s="7"/>
      <c r="H118" s="7"/>
      <c r="I118" s="7"/>
    </row>
    <row r="119" spans="1:9" ht="12.75" customHeight="1" x14ac:dyDescent="0.2">
      <c r="A119" s="134">
        <f t="shared" si="2"/>
        <v>5</v>
      </c>
      <c r="B119" s="135" t="str">
        <f>Expenditure!$I$1</f>
        <v>Meetings - Other</v>
      </c>
      <c r="C119" s="135">
        <f t="shared" si="4"/>
        <v>-363.1</v>
      </c>
      <c r="D119" s="133"/>
      <c r="E119" s="7"/>
      <c r="F119" s="6"/>
      <c r="G119" s="7"/>
      <c r="H119" s="7"/>
      <c r="I119" s="7"/>
    </row>
    <row r="120" spans="1:9" ht="12.75" customHeight="1" x14ac:dyDescent="0.2">
      <c r="A120" s="134">
        <f t="shared" si="2"/>
        <v>4</v>
      </c>
      <c r="B120" s="135" t="str">
        <f>Expenditure!$J$1</f>
        <v>Website Development</v>
      </c>
      <c r="C120" s="135">
        <f>-C29+G29</f>
        <v>-396.8</v>
      </c>
      <c r="D120" s="133"/>
      <c r="E120" s="7"/>
      <c r="F120" s="6"/>
      <c r="G120" s="7"/>
      <c r="H120" s="7"/>
      <c r="I120" s="7"/>
    </row>
    <row r="121" spans="1:9" ht="12.75" customHeight="1" x14ac:dyDescent="0.2">
      <c r="A121" s="134">
        <f t="shared" si="2"/>
        <v>6</v>
      </c>
      <c r="B121" s="135" t="str">
        <f>Expenditure!$K$1</f>
        <v>Party Subsidy</v>
      </c>
      <c r="C121" s="135">
        <f>-C32+G32</f>
        <v>-213.6</v>
      </c>
      <c r="D121" s="133"/>
      <c r="E121" s="7"/>
      <c r="F121" s="6"/>
      <c r="G121" s="7"/>
      <c r="H121" s="7"/>
      <c r="I121" s="7"/>
    </row>
    <row r="122" spans="1:9" ht="12.75" customHeight="1" x14ac:dyDescent="0.2">
      <c r="A122" s="134">
        <f t="shared" si="2"/>
        <v>8</v>
      </c>
      <c r="B122" s="135" t="s">
        <v>36</v>
      </c>
      <c r="C122" s="135">
        <f t="shared" ref="C122:C123" si="5">-C35+G35</f>
        <v>-105.25</v>
      </c>
      <c r="D122" s="133"/>
      <c r="E122" s="7"/>
      <c r="F122" s="6"/>
      <c r="G122" s="7"/>
      <c r="H122" s="7"/>
      <c r="I122" s="7"/>
    </row>
    <row r="123" spans="1:9" ht="12.75" customHeight="1" x14ac:dyDescent="0.2">
      <c r="A123" s="134">
        <f t="shared" si="2"/>
        <v>7</v>
      </c>
      <c r="B123" s="135" t="str">
        <f>Expenditure!$N$1</f>
        <v>Other</v>
      </c>
      <c r="C123" s="135">
        <f t="shared" si="5"/>
        <v>-179.43</v>
      </c>
      <c r="D123" s="133"/>
      <c r="E123" s="7"/>
      <c r="F123" s="6"/>
      <c r="G123" s="7"/>
      <c r="H123" s="7"/>
      <c r="I123" s="7"/>
    </row>
    <row r="124" spans="1:9" ht="15.75" customHeight="1" x14ac:dyDescent="0.2">
      <c r="A124" s="133"/>
      <c r="B124" s="133"/>
      <c r="C124" s="133"/>
      <c r="D124" s="133"/>
      <c r="E124" s="7"/>
      <c r="F124" s="7"/>
      <c r="G124" s="7"/>
      <c r="H124" s="7"/>
      <c r="I124" s="7"/>
    </row>
    <row r="125" spans="1:9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</row>
  </sheetData>
  <mergeCells count="2">
    <mergeCell ref="C3:E3"/>
    <mergeCell ref="G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topLeftCell="A19" workbookViewId="0">
      <selection activeCell="I34" sqref="I34"/>
    </sheetView>
  </sheetViews>
  <sheetFormatPr defaultColWidth="17.42578125" defaultRowHeight="15" customHeight="1" x14ac:dyDescent="0.2"/>
  <cols>
    <col min="1" max="1" width="16.85546875" customWidth="1"/>
    <col min="2" max="2" width="25.42578125" customWidth="1"/>
    <col min="3" max="4" width="9.85546875" customWidth="1"/>
    <col min="5" max="5" width="9.5703125" customWidth="1"/>
    <col min="6" max="6" width="4.42578125" customWidth="1"/>
    <col min="7" max="10" width="8.5703125" customWidth="1"/>
  </cols>
  <sheetData>
    <row r="1" spans="1:10" ht="19.5" customHeight="1" x14ac:dyDescent="0.2">
      <c r="A1" s="136" t="s">
        <v>293</v>
      </c>
      <c r="B1" s="105"/>
      <c r="C1" s="105"/>
      <c r="D1" s="105"/>
      <c r="E1" s="105"/>
      <c r="F1" s="105"/>
      <c r="G1" s="105"/>
      <c r="H1" s="105"/>
      <c r="I1" s="105"/>
      <c r="J1" s="7"/>
    </row>
    <row r="2" spans="1:10" ht="19.5" customHeight="1" x14ac:dyDescent="0.2">
      <c r="A2" s="6"/>
      <c r="B2" s="6"/>
      <c r="C2" s="6"/>
      <c r="D2" s="6"/>
      <c r="E2" s="6"/>
      <c r="F2" s="7"/>
      <c r="G2" s="7"/>
      <c r="H2" s="7"/>
      <c r="I2" s="7"/>
      <c r="J2" s="7"/>
    </row>
    <row r="3" spans="1:10" ht="12.75" x14ac:dyDescent="0.2">
      <c r="A3" s="6"/>
      <c r="B3" s="6"/>
      <c r="C3" s="6"/>
      <c r="D3" s="6"/>
      <c r="E3" s="6"/>
      <c r="F3" s="7"/>
      <c r="G3" s="6"/>
      <c r="H3" s="7"/>
      <c r="I3" s="7"/>
      <c r="J3" s="7"/>
    </row>
    <row r="4" spans="1:10" ht="12.75" customHeight="1" x14ac:dyDescent="0.2">
      <c r="A4" s="6"/>
      <c r="B4" s="6"/>
      <c r="C4" s="6"/>
      <c r="D4" s="6"/>
      <c r="E4" s="6"/>
      <c r="F4" s="7"/>
      <c r="G4" s="7"/>
      <c r="H4" s="7"/>
      <c r="I4" s="7"/>
      <c r="J4" s="7"/>
    </row>
    <row r="5" spans="1:10" ht="12.75" customHeight="1" x14ac:dyDescent="0.2">
      <c r="A5" s="6"/>
      <c r="B5" s="6"/>
      <c r="C5" s="257" t="str">
        <f>+"Current Year - "&amp;Control!$B$6</f>
        <v>Current Year - 2016</v>
      </c>
      <c r="D5" s="258"/>
      <c r="E5" s="259"/>
      <c r="F5" s="7"/>
      <c r="G5" s="260" t="str">
        <f>"Previous Year - "&amp;Control!$B$5</f>
        <v>Previous Year - 2015</v>
      </c>
      <c r="H5" s="261"/>
      <c r="I5" s="261"/>
      <c r="J5" s="7"/>
    </row>
    <row r="6" spans="1:10" ht="12.75" customHeight="1" x14ac:dyDescent="0.2">
      <c r="A6" s="22" t="s">
        <v>294</v>
      </c>
      <c r="B6" s="6"/>
      <c r="C6" s="97" t="s">
        <v>269</v>
      </c>
      <c r="D6" s="97" t="s">
        <v>269</v>
      </c>
      <c r="E6" s="97" t="s">
        <v>269</v>
      </c>
      <c r="F6" s="7"/>
      <c r="G6" s="106" t="s">
        <v>269</v>
      </c>
      <c r="H6" s="106" t="s">
        <v>269</v>
      </c>
      <c r="I6" s="106" t="s">
        <v>269</v>
      </c>
      <c r="J6" s="7"/>
    </row>
    <row r="7" spans="1:10" ht="12.75" customHeight="1" x14ac:dyDescent="0.2">
      <c r="A7" s="6"/>
      <c r="B7" s="6"/>
      <c r="C7" s="6"/>
      <c r="D7" s="6"/>
      <c r="E7" s="6"/>
      <c r="F7" s="7"/>
      <c r="G7" s="7"/>
      <c r="H7" s="7"/>
      <c r="I7" s="7"/>
      <c r="J7" s="7"/>
    </row>
    <row r="8" spans="1:10" ht="12.75" customHeight="1" x14ac:dyDescent="0.2">
      <c r="A8" s="6"/>
      <c r="B8" s="6" t="str">
        <f>'Bank Recs 1718'!A4</f>
        <v>RBS Current Account</v>
      </c>
      <c r="C8" s="137">
        <f>+'Bank Recs 1718'!F21</f>
        <v>1008.9499999999994</v>
      </c>
      <c r="D8" s="129"/>
      <c r="E8" s="129"/>
      <c r="F8" s="129"/>
      <c r="G8" s="138">
        <v>1417.48</v>
      </c>
      <c r="H8" s="139"/>
      <c r="I8" s="139"/>
      <c r="J8" s="7"/>
    </row>
    <row r="9" spans="1:10" ht="12.75" customHeight="1" x14ac:dyDescent="0.2">
      <c r="A9" s="6"/>
      <c r="B9" s="6" t="s">
        <v>148</v>
      </c>
      <c r="C9" s="137">
        <f>+'Bank Recs 1718'!B34</f>
        <v>5332.56</v>
      </c>
      <c r="D9" s="129"/>
      <c r="E9" s="129"/>
      <c r="F9" s="129"/>
      <c r="G9" s="138">
        <v>2429.88</v>
      </c>
      <c r="H9" s="140"/>
      <c r="I9" s="140"/>
      <c r="J9" s="7"/>
    </row>
    <row r="10" spans="1:10" ht="12.75" customHeight="1" x14ac:dyDescent="0.2">
      <c r="A10" s="6"/>
      <c r="B10" s="22" t="s">
        <v>295</v>
      </c>
      <c r="C10" s="141"/>
      <c r="D10" s="129">
        <f>SUM(C8:C9)</f>
        <v>6341.51</v>
      </c>
      <c r="E10" s="129"/>
      <c r="F10" s="129"/>
      <c r="G10" s="142"/>
      <c r="H10" s="143">
        <v>3847.36</v>
      </c>
      <c r="I10" s="140"/>
      <c r="J10" s="7"/>
    </row>
    <row r="11" spans="1:10" ht="12.75" customHeight="1" x14ac:dyDescent="0.2">
      <c r="A11" s="6"/>
      <c r="B11" s="22"/>
      <c r="C11" s="129"/>
      <c r="D11" s="129"/>
      <c r="E11" s="129"/>
      <c r="F11" s="129"/>
      <c r="G11" s="139"/>
      <c r="H11" s="140"/>
      <c r="I11" s="140"/>
      <c r="J11" s="7"/>
    </row>
    <row r="12" spans="1:10" ht="12.75" customHeight="1" x14ac:dyDescent="0.2">
      <c r="A12" s="6"/>
      <c r="B12" s="6" t="s">
        <v>296</v>
      </c>
      <c r="C12" s="129"/>
      <c r="D12" s="129">
        <f>-SUMIF(Expenditure!P:P,"",Expenditure!D:D)+310+200+200-55.68-30-11.42</f>
        <v>282.89999999999998</v>
      </c>
      <c r="E12" s="129"/>
      <c r="F12" s="129"/>
      <c r="G12" s="139"/>
      <c r="H12" s="143">
        <v>-214.1</v>
      </c>
      <c r="I12" s="140"/>
      <c r="J12" s="7"/>
    </row>
    <row r="13" spans="1:10" ht="12.75" customHeight="1" x14ac:dyDescent="0.2">
      <c r="A13" s="6"/>
      <c r="B13" s="6" t="s">
        <v>297</v>
      </c>
      <c r="C13" s="129"/>
      <c r="D13" s="130">
        <f>SUMIF(Income!S:S,"TBC",Income!D:D)+310-100</f>
        <v>210</v>
      </c>
      <c r="E13" s="129"/>
      <c r="F13" s="129"/>
      <c r="G13" s="139"/>
      <c r="H13" s="144">
        <v>370</v>
      </c>
      <c r="I13" s="140"/>
      <c r="J13" s="7"/>
    </row>
    <row r="14" spans="1:10" ht="13.5" customHeight="1" x14ac:dyDescent="0.2">
      <c r="A14" s="6"/>
      <c r="B14" s="22" t="s">
        <v>298</v>
      </c>
      <c r="C14" s="129"/>
      <c r="D14" s="129"/>
      <c r="E14" s="129">
        <f>SUM(D10:D13)</f>
        <v>6834.41</v>
      </c>
      <c r="F14" s="129"/>
      <c r="G14" s="139"/>
      <c r="H14" s="140"/>
      <c r="I14" s="145">
        <v>4003.26</v>
      </c>
      <c r="J14" s="7"/>
    </row>
    <row r="15" spans="1:10" ht="13.5" customHeight="1" x14ac:dyDescent="0.2">
      <c r="A15" s="6"/>
      <c r="B15" s="22"/>
      <c r="C15" s="129"/>
      <c r="D15" s="129"/>
      <c r="E15" s="129"/>
      <c r="F15" s="129"/>
      <c r="G15" s="139"/>
      <c r="H15" s="140"/>
      <c r="I15" s="140"/>
      <c r="J15" s="7"/>
    </row>
    <row r="16" spans="1:10" ht="12.75" customHeight="1" x14ac:dyDescent="0.2">
      <c r="A16" s="22" t="s">
        <v>299</v>
      </c>
      <c r="B16" s="6" t="str">
        <f>Debtors!D3</f>
        <v>Membership Fees 15</v>
      </c>
      <c r="C16" s="129"/>
      <c r="D16" s="129">
        <v>0</v>
      </c>
      <c r="E16" s="129"/>
      <c r="F16" s="129"/>
      <c r="G16" s="7"/>
      <c r="H16" s="143">
        <v>0</v>
      </c>
      <c r="I16" s="140"/>
      <c r="J16" s="7"/>
    </row>
    <row r="17" spans="1:10" ht="12.75" customHeight="1" x14ac:dyDescent="0.2">
      <c r="A17" s="6"/>
      <c r="B17" s="6" t="str">
        <f>Debtors!D23</f>
        <v>Membership Fees 16</v>
      </c>
      <c r="C17" s="129"/>
      <c r="D17" s="129">
        <f>Debtors!D38</f>
        <v>0</v>
      </c>
      <c r="E17" s="129"/>
      <c r="F17" s="129"/>
      <c r="G17" s="7"/>
      <c r="H17" s="143">
        <v>310</v>
      </c>
      <c r="I17" s="140"/>
      <c r="J17" s="7"/>
    </row>
    <row r="18" spans="1:10" ht="12.75" customHeight="1" x14ac:dyDescent="0.2">
      <c r="A18" s="6"/>
      <c r="B18" s="41" t="s">
        <v>12</v>
      </c>
      <c r="C18" s="129"/>
      <c r="D18" s="41"/>
      <c r="E18" s="129"/>
      <c r="F18" s="129"/>
      <c r="G18" s="7"/>
      <c r="H18" s="146">
        <v>0</v>
      </c>
      <c r="I18" s="140"/>
      <c r="J18" s="7"/>
    </row>
    <row r="19" spans="1:10" ht="12.75" customHeight="1" x14ac:dyDescent="0.2">
      <c r="A19" s="6"/>
      <c r="B19" s="22" t="s">
        <v>300</v>
      </c>
      <c r="C19" s="129"/>
      <c r="D19" s="113"/>
      <c r="E19" s="129">
        <f>SUM(D16:D18)</f>
        <v>0</v>
      </c>
      <c r="F19" s="129"/>
      <c r="G19" s="7"/>
      <c r="H19" s="147"/>
      <c r="I19" s="143">
        <v>310</v>
      </c>
      <c r="J19" s="7"/>
    </row>
    <row r="20" spans="1:10" ht="12.75" customHeight="1" x14ac:dyDescent="0.2">
      <c r="A20" s="6"/>
      <c r="B20" s="22"/>
      <c r="C20" s="129"/>
      <c r="D20" s="129"/>
      <c r="E20" s="129"/>
      <c r="F20" s="129"/>
      <c r="G20" s="139"/>
      <c r="H20" s="140"/>
      <c r="I20" s="140"/>
      <c r="J20" s="7"/>
    </row>
    <row r="21" spans="1:10" ht="12.75" customHeight="1" x14ac:dyDescent="0.2">
      <c r="A21" s="22" t="s">
        <v>301</v>
      </c>
      <c r="B21" s="35" t="str">
        <f>Creditors!H3</f>
        <v>Meetings - Speakers</v>
      </c>
      <c r="C21" s="129"/>
      <c r="D21" s="129">
        <f>Creditors!H31</f>
        <v>0</v>
      </c>
      <c r="E21" s="129"/>
      <c r="F21" s="129"/>
      <c r="G21" s="139"/>
      <c r="H21" s="148"/>
      <c r="I21" s="148"/>
      <c r="J21" s="7"/>
    </row>
    <row r="22" spans="1:10" ht="12.75" customHeight="1" x14ac:dyDescent="0.2">
      <c r="A22" s="22"/>
      <c r="B22" s="35" t="s">
        <v>302</v>
      </c>
      <c r="C22" s="129"/>
      <c r="D22" s="129">
        <v>0</v>
      </c>
      <c r="E22" s="129"/>
      <c r="F22" s="129"/>
      <c r="G22" s="139"/>
      <c r="H22" s="140">
        <v>0</v>
      </c>
      <c r="I22" s="140"/>
      <c r="J22" s="7"/>
    </row>
    <row r="23" spans="1:10" ht="12.75" customHeight="1" x14ac:dyDescent="0.2">
      <c r="A23" s="22"/>
      <c r="B23" s="35" t="str">
        <f>"Membership Fees "&amp;Yearn</f>
        <v>Membership Fees 2016</v>
      </c>
      <c r="C23" s="129"/>
      <c r="D23" s="129">
        <v>0</v>
      </c>
      <c r="E23" s="129"/>
      <c r="F23" s="129"/>
      <c r="G23" s="139"/>
      <c r="H23" s="140">
        <v>0</v>
      </c>
      <c r="I23" s="140"/>
      <c r="J23" s="7"/>
    </row>
    <row r="24" spans="1:10" ht="12.75" customHeight="1" x14ac:dyDescent="0.2">
      <c r="A24" s="22"/>
      <c r="B24" s="35" t="str">
        <f>"Membership Fees "&amp;Yearn+1</f>
        <v>Membership Fees 2017</v>
      </c>
      <c r="C24" s="129"/>
      <c r="D24" s="129">
        <f>Income!I154</f>
        <v>4355</v>
      </c>
      <c r="E24" s="129"/>
      <c r="F24" s="129"/>
      <c r="G24" s="139"/>
      <c r="H24" s="140">
        <v>0</v>
      </c>
      <c r="I24" s="140"/>
      <c r="J24" s="7"/>
    </row>
    <row r="25" spans="1:10" ht="12.75" customHeight="1" x14ac:dyDescent="0.2">
      <c r="A25" s="22"/>
      <c r="B25" s="43" t="s">
        <v>21</v>
      </c>
      <c r="C25" s="129"/>
      <c r="D25" s="129">
        <f>Creditors!E49</f>
        <v>0</v>
      </c>
      <c r="E25" s="129"/>
      <c r="F25" s="129"/>
      <c r="G25" s="139"/>
      <c r="H25" s="140">
        <v>160</v>
      </c>
      <c r="I25" s="140"/>
      <c r="J25" s="7"/>
    </row>
    <row r="26" spans="1:10" ht="12.75" customHeight="1" x14ac:dyDescent="0.2">
      <c r="A26" s="22"/>
      <c r="B26" s="35" t="s">
        <v>303</v>
      </c>
      <c r="C26" s="129"/>
      <c r="D26" s="130">
        <f>+Creditors!G31</f>
        <v>1700</v>
      </c>
      <c r="E26" s="129"/>
      <c r="F26" s="129"/>
      <c r="G26" s="139"/>
      <c r="H26" s="149">
        <v>1300</v>
      </c>
      <c r="I26" s="140"/>
      <c r="J26" s="7"/>
    </row>
    <row r="27" spans="1:10" ht="12.75" customHeight="1" x14ac:dyDescent="0.2">
      <c r="A27" s="6"/>
      <c r="B27" s="22" t="s">
        <v>304</v>
      </c>
      <c r="C27" s="129"/>
      <c r="D27" s="6"/>
      <c r="E27" s="129">
        <f>SUM(D21:D26)</f>
        <v>6055</v>
      </c>
      <c r="F27" s="129"/>
      <c r="G27" s="139"/>
      <c r="H27" s="150"/>
      <c r="I27" s="140">
        <v>1460</v>
      </c>
      <c r="J27" s="7"/>
    </row>
    <row r="28" spans="1:10" ht="12.75" customHeight="1" x14ac:dyDescent="0.2">
      <c r="A28" s="6"/>
      <c r="B28" s="22"/>
      <c r="C28" s="129"/>
      <c r="D28" s="6"/>
      <c r="E28" s="129"/>
      <c r="F28" s="129"/>
      <c r="G28" s="139"/>
      <c r="H28" s="150"/>
      <c r="I28" s="140"/>
      <c r="J28" s="7"/>
    </row>
    <row r="29" spans="1:10" ht="13.5" customHeight="1" x14ac:dyDescent="0.2">
      <c r="A29" s="22" t="s">
        <v>305</v>
      </c>
      <c r="B29" s="22"/>
      <c r="C29" s="129"/>
      <c r="D29" s="6"/>
      <c r="E29" s="131">
        <f>E14+E19-E27</f>
        <v>779.40999999999985</v>
      </c>
      <c r="F29" s="129"/>
      <c r="G29" s="139"/>
      <c r="H29" s="150"/>
      <c r="I29" s="151">
        <v>2853.26</v>
      </c>
      <c r="J29" s="7"/>
    </row>
    <row r="30" spans="1:10" ht="13.5" customHeight="1" x14ac:dyDescent="0.2">
      <c r="A30" s="6"/>
      <c r="B30" s="22"/>
      <c r="C30" s="129"/>
      <c r="D30" s="129"/>
      <c r="E30" s="129"/>
      <c r="F30" s="129"/>
      <c r="G30" s="139"/>
      <c r="H30" s="140"/>
      <c r="I30" s="140"/>
      <c r="J30" s="7"/>
    </row>
    <row r="31" spans="1:10" ht="12.75" customHeight="1" x14ac:dyDescent="0.2">
      <c r="A31" s="6"/>
      <c r="B31" s="6"/>
      <c r="C31" s="129"/>
      <c r="D31" s="129"/>
      <c r="E31" s="129"/>
      <c r="F31" s="129"/>
      <c r="G31" s="139"/>
      <c r="H31" s="140"/>
      <c r="I31" s="140"/>
      <c r="J31" s="7"/>
    </row>
    <row r="32" spans="1:10" ht="13.5" customHeight="1" x14ac:dyDescent="0.2">
      <c r="A32" s="22" t="s">
        <v>306</v>
      </c>
      <c r="B32" s="6" t="s">
        <v>307</v>
      </c>
      <c r="C32" s="129"/>
      <c r="D32" s="129">
        <f>I34</f>
        <v>2853.26</v>
      </c>
      <c r="E32" s="129"/>
      <c r="F32" s="129"/>
      <c r="G32" s="139"/>
      <c r="H32" s="140">
        <v>1571.78</v>
      </c>
      <c r="I32" s="140"/>
      <c r="J32" s="7"/>
    </row>
    <row r="33" spans="1:10" ht="12.75" customHeight="1" x14ac:dyDescent="0.2">
      <c r="A33" s="6"/>
      <c r="B33" s="6" t="s">
        <v>308</v>
      </c>
      <c r="C33" s="129"/>
      <c r="D33" s="130">
        <f>+'P&amp;L AC'!E41</f>
        <v>-8108.7000000000007</v>
      </c>
      <c r="E33" s="129"/>
      <c r="F33" s="129"/>
      <c r="G33" s="139"/>
      <c r="H33" s="149">
        <v>1281.48</v>
      </c>
      <c r="I33" s="140"/>
      <c r="J33" s="7"/>
    </row>
    <row r="34" spans="1:10" ht="13.5" customHeight="1" x14ac:dyDescent="0.2">
      <c r="A34" s="6"/>
      <c r="B34" s="6" t="s">
        <v>309</v>
      </c>
      <c r="C34" s="129"/>
      <c r="D34" s="129"/>
      <c r="E34" s="152">
        <f>+D32+D33</f>
        <v>-5255.4400000000005</v>
      </c>
      <c r="F34" s="129"/>
      <c r="G34" s="139"/>
      <c r="H34" s="140"/>
      <c r="I34" s="153">
        <v>2853.26</v>
      </c>
      <c r="J34" s="7"/>
    </row>
    <row r="35" spans="1:10" ht="13.5" customHeight="1" x14ac:dyDescent="0.2">
      <c r="A35" s="6"/>
      <c r="B35" s="22"/>
      <c r="C35" s="6"/>
      <c r="D35" s="35"/>
      <c r="E35" s="6"/>
      <c r="F35" s="7"/>
      <c r="G35" s="111"/>
      <c r="H35" s="150"/>
      <c r="I35" s="154">
        <v>0</v>
      </c>
      <c r="J35" s="7"/>
    </row>
    <row r="36" spans="1:10" ht="12.75" customHeight="1" x14ac:dyDescent="0.2">
      <c r="A36" s="6"/>
      <c r="B36" s="6"/>
      <c r="C36" s="6"/>
      <c r="D36" s="35"/>
      <c r="E36" s="38">
        <f>E29-E34</f>
        <v>6034.85</v>
      </c>
      <c r="F36" s="7"/>
      <c r="G36" s="111"/>
      <c r="H36" s="111"/>
      <c r="I36" s="38">
        <f>I29-I34</f>
        <v>0</v>
      </c>
      <c r="J36" s="7"/>
    </row>
    <row r="37" spans="1:10" ht="12.75" customHeight="1" x14ac:dyDescent="0.2">
      <c r="A37" s="6"/>
      <c r="B37" s="6"/>
      <c r="C37" s="35"/>
      <c r="D37" s="6"/>
      <c r="E37" s="129"/>
      <c r="F37" s="7"/>
      <c r="G37" s="7"/>
      <c r="H37" s="35"/>
      <c r="I37" s="7"/>
      <c r="J37" s="7"/>
    </row>
    <row r="38" spans="1:10" ht="12.75" customHeight="1" x14ac:dyDescent="0.2">
      <c r="A38" s="6"/>
      <c r="B38" s="6"/>
      <c r="C38" s="35"/>
      <c r="D38" s="6"/>
      <c r="E38" s="129"/>
      <c r="F38" s="7"/>
      <c r="G38" s="7"/>
      <c r="H38" s="7"/>
      <c r="I38" s="7"/>
      <c r="J38" s="7"/>
    </row>
    <row r="39" spans="1:10" ht="12.75" customHeight="1" x14ac:dyDescent="0.2">
      <c r="A39" s="6"/>
      <c r="B39" s="6"/>
      <c r="C39" s="35"/>
      <c r="D39" s="6"/>
      <c r="E39" s="6"/>
      <c r="F39" s="7"/>
      <c r="G39" s="7"/>
      <c r="H39" s="7"/>
      <c r="I39" s="7"/>
      <c r="J39" s="7"/>
    </row>
    <row r="40" spans="1:10" ht="12.75" customHeight="1" x14ac:dyDescent="0.2">
      <c r="A40" s="6"/>
      <c r="B40" s="22"/>
      <c r="C40" s="6"/>
      <c r="D40" s="35"/>
      <c r="E40" s="6"/>
      <c r="F40" s="7"/>
      <c r="G40" s="7"/>
      <c r="H40" s="7"/>
      <c r="I40" s="7"/>
      <c r="J40" s="7"/>
    </row>
    <row r="41" spans="1:10" ht="12.75" customHeight="1" x14ac:dyDescent="0.2">
      <c r="A41" s="6"/>
      <c r="B41" s="6"/>
      <c r="C41" s="6"/>
      <c r="D41" s="35"/>
      <c r="E41" s="6"/>
      <c r="F41" s="7"/>
      <c r="G41" s="7"/>
      <c r="H41" s="7"/>
      <c r="I41" s="7"/>
      <c r="J41" s="7"/>
    </row>
    <row r="42" spans="1:10" ht="12.75" customHeight="1" x14ac:dyDescent="0.2">
      <c r="A42" s="6"/>
      <c r="B42" s="6"/>
      <c r="C42" s="35"/>
      <c r="D42" s="6"/>
      <c r="E42" s="6"/>
      <c r="F42" s="7"/>
      <c r="G42" s="7"/>
      <c r="H42" s="7"/>
      <c r="I42" s="7"/>
      <c r="J42" s="7"/>
    </row>
    <row r="43" spans="1:10" ht="12.75" customHeight="1" x14ac:dyDescent="0.2">
      <c r="A43" s="6"/>
      <c r="B43" s="6"/>
      <c r="C43" s="35"/>
      <c r="D43" s="35"/>
      <c r="E43" s="35"/>
      <c r="F43" s="7"/>
      <c r="G43" s="7"/>
      <c r="H43" s="7"/>
      <c r="I43" s="7"/>
      <c r="J43" s="7"/>
    </row>
    <row r="44" spans="1:10" ht="12.75" customHeight="1" x14ac:dyDescent="0.2">
      <c r="A44" s="6"/>
      <c r="B44" s="6"/>
      <c r="C44" s="35"/>
      <c r="D44" s="35"/>
      <c r="E44" s="35"/>
      <c r="F44" s="7"/>
      <c r="G44" s="7"/>
      <c r="H44" s="7"/>
      <c r="I44" s="7"/>
      <c r="J44" s="7"/>
    </row>
    <row r="45" spans="1:10" ht="12.75" customHeight="1" x14ac:dyDescent="0.2">
      <c r="A45" s="6"/>
      <c r="B45" s="6"/>
      <c r="C45" s="35"/>
      <c r="D45" s="35"/>
      <c r="E45" s="35"/>
      <c r="F45" s="7"/>
      <c r="G45" s="7"/>
      <c r="H45" s="7"/>
      <c r="I45" s="7"/>
      <c r="J45" s="7"/>
    </row>
    <row r="46" spans="1:10" ht="12.75" customHeight="1" x14ac:dyDescent="0.2">
      <c r="A46" s="6"/>
      <c r="B46" s="6"/>
      <c r="C46" s="35"/>
      <c r="D46" s="35"/>
      <c r="E46" s="35"/>
      <c r="F46" s="7"/>
      <c r="G46" s="7"/>
      <c r="H46" s="7"/>
      <c r="I46" s="7"/>
      <c r="J46" s="7"/>
    </row>
    <row r="47" spans="1:10" ht="12.75" customHeight="1" x14ac:dyDescent="0.2">
      <c r="A47" s="6"/>
      <c r="B47" s="6"/>
      <c r="C47" s="35"/>
      <c r="D47" s="35"/>
      <c r="E47" s="35"/>
      <c r="F47" s="7"/>
      <c r="G47" s="7"/>
      <c r="H47" s="7"/>
      <c r="I47" s="7"/>
      <c r="J47" s="7"/>
    </row>
    <row r="48" spans="1:10" ht="12.75" customHeight="1" x14ac:dyDescent="0.2">
      <c r="A48" s="6"/>
      <c r="B48" s="6"/>
      <c r="C48" s="35"/>
      <c r="D48" s="35"/>
      <c r="E48" s="35"/>
      <c r="F48" s="7"/>
      <c r="G48" s="7"/>
      <c r="H48" s="7"/>
      <c r="I48" s="7"/>
      <c r="J48" s="7"/>
    </row>
    <row r="49" spans="1:10" ht="12.75" customHeight="1" x14ac:dyDescent="0.2">
      <c r="A49" s="6"/>
      <c r="B49" s="6"/>
      <c r="C49" s="6"/>
      <c r="D49" s="35"/>
      <c r="E49" s="35"/>
      <c r="F49" s="7"/>
      <c r="G49" s="7"/>
      <c r="H49" s="7"/>
      <c r="I49" s="7"/>
      <c r="J49" s="7"/>
    </row>
    <row r="50" spans="1:10" ht="12.75" customHeight="1" x14ac:dyDescent="0.2">
      <c r="A50" s="6"/>
      <c r="B50" s="6"/>
      <c r="C50" s="35"/>
      <c r="D50" s="35"/>
      <c r="E50" s="35"/>
      <c r="F50" s="7"/>
      <c r="G50" s="7"/>
      <c r="H50" s="7"/>
      <c r="I50" s="7"/>
      <c r="J50" s="7"/>
    </row>
    <row r="51" spans="1:10" ht="12.75" customHeight="1" x14ac:dyDescent="0.2">
      <c r="A51" s="6"/>
      <c r="B51" s="6"/>
      <c r="C51" s="35"/>
      <c r="D51" s="35"/>
      <c r="E51" s="35"/>
      <c r="F51" s="7"/>
      <c r="G51" s="7"/>
      <c r="H51" s="7"/>
      <c r="I51" s="7"/>
      <c r="J51" s="7"/>
    </row>
    <row r="52" spans="1:10" ht="12.75" customHeight="1" x14ac:dyDescent="0.2">
      <c r="A52" s="6"/>
      <c r="B52" s="6"/>
      <c r="C52" s="35"/>
      <c r="D52" s="35"/>
      <c r="E52" s="35"/>
      <c r="F52" s="7"/>
      <c r="G52" s="7"/>
      <c r="H52" s="7"/>
      <c r="I52" s="7"/>
      <c r="J52" s="7"/>
    </row>
    <row r="53" spans="1:10" ht="12.75" customHeight="1" x14ac:dyDescent="0.2">
      <c r="A53" s="6"/>
      <c r="B53" s="6"/>
      <c r="C53" s="6"/>
      <c r="D53" s="35"/>
      <c r="E53" s="35"/>
      <c r="F53" s="7"/>
      <c r="G53" s="7"/>
      <c r="H53" s="7"/>
      <c r="I53" s="7"/>
      <c r="J53" s="7"/>
    </row>
    <row r="54" spans="1:10" ht="12.75" customHeight="1" x14ac:dyDescent="0.2">
      <c r="A54" s="6"/>
      <c r="B54" s="6"/>
      <c r="C54" s="35"/>
      <c r="D54" s="35"/>
      <c r="E54" s="35"/>
      <c r="F54" s="7"/>
      <c r="G54" s="7"/>
      <c r="H54" s="7"/>
      <c r="I54" s="7"/>
      <c r="J54" s="7"/>
    </row>
    <row r="55" spans="1:10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0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</row>
    <row r="623" spans="1:10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</row>
    <row r="625" spans="1:10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</row>
    <row r="626" spans="1:10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</row>
    <row r="627" spans="1:10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0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</row>
    <row r="629" spans="1:10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</row>
    <row r="631" spans="1:10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spans="1:10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</row>
    <row r="633" spans="1:10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</row>
    <row r="634" spans="1:10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0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</row>
    <row r="636" spans="1:10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0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</row>
    <row r="639" spans="1:10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</row>
    <row r="640" spans="1:10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</row>
    <row r="641" spans="1:10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2" spans="1:10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</row>
    <row r="643" spans="1:10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</row>
    <row r="647" spans="1:10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</row>
    <row r="648" spans="1:10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</row>
    <row r="650" spans="1:10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</row>
    <row r="651" spans="1:10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</row>
    <row r="652" spans="1:10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</row>
    <row r="653" spans="1:10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</row>
    <row r="657" spans="1:10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</row>
    <row r="658" spans="1:10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</row>
    <row r="659" spans="1:10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</row>
    <row r="660" spans="1:10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</row>
    <row r="661" spans="1:10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0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</row>
    <row r="663" spans="1:10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1:10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</row>
    <row r="694" spans="1:10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</row>
    <row r="695" spans="1:10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</row>
    <row r="696" spans="1:10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</row>
    <row r="697" spans="1:10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</row>
    <row r="698" spans="1:10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</row>
    <row r="699" spans="1:10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</row>
    <row r="701" spans="1:10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0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</row>
    <row r="703" spans="1:10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</row>
    <row r="704" spans="1:10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</row>
    <row r="705" spans="1:10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</row>
    <row r="706" spans="1:10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</row>
    <row r="708" spans="1:10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</row>
    <row r="710" spans="1:10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</row>
    <row r="711" spans="1:10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</row>
    <row r="712" spans="1:10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</row>
    <row r="713" spans="1:10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</row>
    <row r="714" spans="1:10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</row>
    <row r="715" spans="1:10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</row>
    <row r="716" spans="1:10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</row>
    <row r="717" spans="1:10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</row>
    <row r="718" spans="1:10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</row>
    <row r="719" spans="1:10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</row>
    <row r="720" spans="1:10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0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</row>
    <row r="722" spans="1:10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</row>
    <row r="723" spans="1:10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</row>
    <row r="724" spans="1:10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</row>
    <row r="725" spans="1:10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</row>
    <row r="726" spans="1:10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</row>
    <row r="727" spans="1:10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</row>
    <row r="728" spans="1:10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</row>
    <row r="729" spans="1:10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</row>
    <row r="730" spans="1:10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</row>
    <row r="731" spans="1:10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</row>
    <row r="732" spans="1:10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</row>
    <row r="733" spans="1:10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</row>
    <row r="734" spans="1:10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</row>
    <row r="735" spans="1:10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</row>
    <row r="736" spans="1:10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</row>
    <row r="737" spans="1:10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</row>
    <row r="738" spans="1:10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</row>
    <row r="739" spans="1:10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</row>
    <row r="740" spans="1:10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</row>
    <row r="741" spans="1:10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</row>
    <row r="742" spans="1:10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</row>
    <row r="743" spans="1:10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</row>
    <row r="744" spans="1:10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</row>
    <row r="745" spans="1:10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</row>
    <row r="746" spans="1:10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</row>
    <row r="747" spans="1:10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</row>
    <row r="748" spans="1:10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</row>
    <row r="749" spans="1:10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</row>
    <row r="750" spans="1:10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</row>
    <row r="751" spans="1:10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</row>
    <row r="752" spans="1:10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</row>
    <row r="753" spans="1:10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</row>
    <row r="754" spans="1:10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</row>
    <row r="755" spans="1:10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</row>
    <row r="756" spans="1:10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</row>
    <row r="757" spans="1:10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</row>
    <row r="758" spans="1:10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</row>
    <row r="759" spans="1:10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</row>
    <row r="760" spans="1:10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</row>
    <row r="761" spans="1:10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0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</row>
    <row r="763" spans="1:10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</row>
    <row r="764" spans="1:10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</row>
    <row r="765" spans="1:10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</row>
    <row r="766" spans="1:10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</row>
    <row r="767" spans="1:10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</row>
    <row r="768" spans="1:10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</row>
    <row r="769" spans="1:10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</row>
    <row r="770" spans="1:10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</row>
    <row r="771" spans="1:10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</row>
    <row r="772" spans="1:10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</row>
    <row r="773" spans="1:10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</row>
    <row r="774" spans="1:10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</row>
    <row r="775" spans="1:10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</row>
    <row r="776" spans="1:10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</row>
    <row r="777" spans="1:10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</row>
    <row r="778" spans="1:10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</row>
    <row r="779" spans="1:10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</row>
    <row r="780" spans="1:10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</row>
    <row r="781" spans="1:10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</row>
    <row r="782" spans="1:10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</row>
    <row r="783" spans="1:10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</row>
    <row r="784" spans="1:10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</row>
    <row r="785" spans="1:10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</row>
    <row r="786" spans="1:10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</row>
    <row r="787" spans="1:10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</row>
    <row r="788" spans="1:10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</row>
    <row r="789" spans="1:10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</row>
    <row r="790" spans="1:10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</row>
    <row r="791" spans="1:10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</row>
    <row r="792" spans="1:10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</row>
    <row r="793" spans="1:10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</row>
    <row r="794" spans="1:10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</row>
    <row r="795" spans="1:10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</row>
    <row r="796" spans="1:10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</row>
    <row r="797" spans="1:10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</row>
    <row r="798" spans="1:10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</row>
    <row r="799" spans="1:10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</row>
    <row r="800" spans="1:10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</row>
    <row r="801" spans="1:10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</row>
    <row r="802" spans="1:10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</row>
    <row r="803" spans="1:10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</row>
    <row r="804" spans="1:10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</row>
    <row r="805" spans="1:10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</row>
    <row r="806" spans="1:10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</row>
    <row r="807" spans="1:10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</row>
    <row r="808" spans="1:10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</row>
    <row r="809" spans="1:10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</row>
    <row r="810" spans="1:10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</row>
    <row r="811" spans="1:10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</row>
    <row r="812" spans="1:10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</row>
    <row r="813" spans="1:10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</row>
    <row r="814" spans="1:10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</row>
    <row r="815" spans="1:10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</row>
    <row r="816" spans="1:10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</row>
    <row r="817" spans="1:10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</row>
    <row r="818" spans="1:10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</row>
    <row r="819" spans="1:10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</row>
    <row r="820" spans="1:10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</row>
    <row r="821" spans="1:10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</row>
    <row r="822" spans="1:10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</row>
    <row r="823" spans="1:10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</row>
    <row r="824" spans="1:10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</row>
    <row r="825" spans="1:10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</row>
    <row r="826" spans="1:10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</row>
    <row r="827" spans="1:10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</row>
    <row r="828" spans="1:10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</row>
    <row r="829" spans="1:10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</row>
    <row r="830" spans="1:10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</row>
    <row r="831" spans="1:10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</row>
    <row r="832" spans="1:10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</row>
    <row r="833" spans="1:10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</row>
    <row r="834" spans="1:10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</row>
    <row r="835" spans="1:10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</row>
    <row r="836" spans="1:10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</row>
    <row r="837" spans="1:10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</row>
    <row r="838" spans="1:10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</row>
    <row r="839" spans="1:10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</row>
    <row r="840" spans="1:10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</row>
    <row r="841" spans="1:10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</row>
    <row r="842" spans="1:10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</row>
    <row r="843" spans="1:10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</row>
    <row r="844" spans="1:10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</row>
    <row r="845" spans="1:10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</row>
    <row r="846" spans="1:10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</row>
    <row r="847" spans="1:10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</row>
    <row r="848" spans="1:10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</row>
    <row r="849" spans="1:10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</row>
    <row r="850" spans="1:10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</row>
    <row r="851" spans="1:10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</row>
    <row r="852" spans="1:10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</row>
    <row r="853" spans="1:10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</row>
    <row r="854" spans="1:10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</row>
    <row r="855" spans="1:10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</row>
    <row r="856" spans="1:10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</row>
    <row r="857" spans="1:10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</row>
    <row r="858" spans="1:10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</row>
    <row r="859" spans="1:10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</row>
    <row r="860" spans="1:10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</row>
    <row r="861" spans="1:10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</row>
    <row r="862" spans="1:10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</row>
    <row r="863" spans="1:10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</row>
    <row r="864" spans="1:10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</row>
    <row r="865" spans="1:10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</row>
    <row r="866" spans="1:10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</row>
    <row r="867" spans="1:10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</row>
    <row r="868" spans="1:10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</row>
    <row r="869" spans="1:10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</row>
    <row r="870" spans="1:10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</row>
    <row r="871" spans="1:10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</row>
    <row r="872" spans="1:10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</row>
    <row r="873" spans="1:10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</row>
    <row r="874" spans="1:10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</row>
    <row r="875" spans="1:10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</row>
    <row r="876" spans="1:10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</row>
    <row r="877" spans="1:10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</row>
    <row r="878" spans="1:10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</row>
    <row r="879" spans="1:10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</row>
    <row r="880" spans="1:10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</row>
    <row r="881" spans="1:10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</row>
    <row r="882" spans="1:10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</row>
    <row r="883" spans="1:10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</row>
    <row r="884" spans="1:10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</row>
    <row r="885" spans="1:10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</row>
    <row r="886" spans="1:10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</row>
    <row r="887" spans="1:10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</row>
    <row r="888" spans="1:10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</row>
    <row r="889" spans="1:10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</row>
    <row r="890" spans="1:10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</row>
    <row r="891" spans="1:10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</row>
    <row r="892" spans="1:10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</row>
    <row r="893" spans="1:10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</row>
    <row r="894" spans="1:10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</row>
    <row r="895" spans="1:10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</row>
    <row r="896" spans="1:10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</row>
    <row r="897" spans="1:10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</row>
    <row r="898" spans="1:10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</row>
    <row r="899" spans="1:10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</row>
    <row r="900" spans="1:10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</row>
    <row r="901" spans="1:10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</row>
    <row r="902" spans="1:10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</row>
    <row r="903" spans="1:10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</row>
    <row r="904" spans="1:10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</row>
    <row r="905" spans="1:10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</row>
    <row r="906" spans="1:10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</row>
    <row r="907" spans="1:10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</row>
    <row r="908" spans="1:10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</row>
    <row r="909" spans="1:10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</row>
    <row r="910" spans="1:10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</row>
    <row r="911" spans="1:10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</row>
    <row r="912" spans="1:10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</row>
    <row r="913" spans="1:10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</row>
    <row r="914" spans="1:10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</row>
    <row r="915" spans="1:10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</row>
    <row r="916" spans="1:10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</row>
    <row r="917" spans="1:10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</row>
    <row r="918" spans="1:10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</row>
    <row r="919" spans="1:10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</row>
    <row r="920" spans="1:10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</row>
    <row r="921" spans="1:10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</row>
    <row r="922" spans="1:10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</row>
    <row r="923" spans="1:10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</row>
    <row r="924" spans="1:10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</row>
    <row r="925" spans="1:10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</row>
    <row r="926" spans="1:10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</row>
    <row r="927" spans="1:10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</row>
    <row r="928" spans="1:10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</row>
    <row r="929" spans="1:10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</row>
    <row r="930" spans="1:10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</row>
    <row r="931" spans="1:10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</row>
    <row r="932" spans="1:10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</row>
    <row r="933" spans="1:10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</row>
    <row r="934" spans="1:10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</row>
    <row r="935" spans="1:10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</row>
    <row r="936" spans="1:10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</row>
    <row r="937" spans="1:10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</row>
    <row r="938" spans="1:10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</row>
    <row r="939" spans="1:10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</row>
    <row r="940" spans="1:10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</row>
    <row r="941" spans="1:10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</row>
    <row r="942" spans="1:10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</row>
    <row r="943" spans="1:10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</row>
    <row r="944" spans="1:10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</row>
    <row r="945" spans="1:10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</row>
    <row r="946" spans="1:10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</row>
    <row r="947" spans="1:10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</row>
    <row r="948" spans="1:10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</row>
    <row r="949" spans="1:10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</row>
    <row r="950" spans="1:10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</row>
    <row r="951" spans="1:10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</row>
    <row r="952" spans="1:10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</row>
    <row r="953" spans="1:10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</row>
    <row r="954" spans="1:10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</row>
    <row r="955" spans="1:10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</row>
    <row r="956" spans="1:10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</row>
    <row r="957" spans="1:10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</row>
    <row r="958" spans="1:10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</row>
    <row r="959" spans="1:10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</row>
    <row r="960" spans="1:10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</row>
    <row r="961" spans="1:10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</row>
    <row r="962" spans="1:10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</row>
    <row r="963" spans="1:10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</row>
    <row r="964" spans="1:10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</row>
    <row r="965" spans="1:10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</row>
    <row r="966" spans="1:10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</row>
    <row r="967" spans="1:10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</row>
    <row r="968" spans="1:10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</row>
    <row r="969" spans="1:10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</row>
    <row r="970" spans="1:10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</row>
    <row r="971" spans="1:10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</row>
    <row r="972" spans="1:10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</row>
    <row r="973" spans="1:10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</row>
    <row r="974" spans="1:10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</row>
    <row r="975" spans="1:10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</row>
    <row r="976" spans="1:10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</row>
    <row r="977" spans="1:10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</row>
    <row r="978" spans="1:10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</row>
    <row r="979" spans="1:10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</row>
    <row r="980" spans="1:10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</row>
    <row r="981" spans="1:10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</row>
    <row r="982" spans="1:10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</row>
    <row r="983" spans="1:10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</row>
    <row r="984" spans="1:10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</row>
    <row r="985" spans="1:10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</row>
    <row r="986" spans="1:10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</row>
    <row r="987" spans="1:10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</row>
    <row r="988" spans="1:10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</row>
    <row r="989" spans="1:10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</row>
    <row r="990" spans="1:10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</row>
    <row r="991" spans="1:10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</row>
    <row r="992" spans="1:10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</row>
    <row r="993" spans="1:10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</row>
    <row r="994" spans="1:10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</row>
    <row r="995" spans="1:10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</row>
    <row r="996" spans="1:10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</row>
    <row r="997" spans="1:10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</row>
    <row r="998" spans="1:10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</row>
    <row r="999" spans="1:10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</row>
    <row r="1000" spans="1:10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</row>
    <row r="1001" spans="1:10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</row>
  </sheetData>
  <mergeCells count="2">
    <mergeCell ref="C5:E5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P&amp;L AC 1718</vt:lpstr>
      <vt:lpstr>BSheet 1718</vt:lpstr>
      <vt:lpstr>Bank Recs 1718</vt:lpstr>
      <vt:lpstr>Income</vt:lpstr>
      <vt:lpstr>Expenditure</vt:lpstr>
      <vt:lpstr>Creditors</vt:lpstr>
      <vt:lpstr>Control</vt:lpstr>
      <vt:lpstr>P&amp;L AC</vt:lpstr>
      <vt:lpstr>BSheet</vt:lpstr>
      <vt:lpstr>Debtors</vt:lpstr>
      <vt:lpstr>Members</vt:lpstr>
      <vt:lpstr>Subscriptions</vt:lpstr>
      <vt:lpstr>Forecast</vt:lpstr>
      <vt:lpstr>Subscriptions!Yearn</vt:lpstr>
      <vt:lpstr>Yearn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Balmer</dc:creator>
  <cp:lastModifiedBy>SILK, Polly</cp:lastModifiedBy>
  <dcterms:created xsi:type="dcterms:W3CDTF">2019-01-21T22:16:29Z</dcterms:created>
  <dcterms:modified xsi:type="dcterms:W3CDTF">2019-02-07T12:37:33Z</dcterms:modified>
</cp:coreProperties>
</file>